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2.xml" ContentType="application/vnd.openxmlformats-officedocument.spreadsheetml.table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e.yakimuk\Desktop\"/>
    </mc:Choice>
  </mc:AlternateContent>
  <bookViews>
    <workbookView xWindow="0" yWindow="0" windowWidth="28800" windowHeight="12435" tabRatio="665" activeTab="5"/>
  </bookViews>
  <sheets>
    <sheet name="Правила выплаты дивидендов" sheetId="2" r:id="rId1"/>
    <sheet name="Обозначения" sheetId="8" r:id="rId2"/>
    <sheet name="Дивиденды" sheetId="1" r:id="rId3"/>
    <sheet name="1 квартал 2015" sheetId="6" r:id="rId4"/>
    <sheet name="1 полугодие 2015" sheetId="4" r:id="rId5"/>
    <sheet name="9 месяцев 2015" sheetId="7" r:id="rId6"/>
    <sheet name="на сайт" sheetId="3" state="hidden" r:id="rId7"/>
  </sheets>
  <definedNames>
    <definedName name="_xlnm._FilterDatabase" localSheetId="4" hidden="1">'1 полугодие 2015'!$A$2:$I$15</definedName>
  </definedNames>
  <calcPr calcId="152511"/>
</workbook>
</file>

<file path=xl/calcChain.xml><?xml version="1.0" encoding="utf-8"?>
<calcChain xmlns="http://schemas.openxmlformats.org/spreadsheetml/2006/main">
  <c r="H8" i="7" l="1"/>
  <c r="I9" i="7"/>
  <c r="I2" i="7"/>
  <c r="I7" i="7"/>
  <c r="I6" i="7"/>
  <c r="I4" i="7" l="1"/>
  <c r="I3" i="7"/>
  <c r="I5" i="7"/>
  <c r="I8" i="7"/>
  <c r="I8" i="4"/>
  <c r="I7" i="4"/>
  <c r="I6" i="4"/>
  <c r="I13" i="4"/>
  <c r="I14" i="4"/>
  <c r="I12" i="4"/>
  <c r="I11" i="4"/>
  <c r="I10" i="4"/>
  <c r="I9" i="4"/>
  <c r="I5" i="4"/>
  <c r="I4" i="4"/>
  <c r="I2" i="4"/>
  <c r="I4" i="6"/>
  <c r="AE4" i="1" l="1"/>
  <c r="I2" i="6" l="1"/>
  <c r="I3" i="6"/>
  <c r="AE35" i="1"/>
  <c r="AE9" i="1" l="1"/>
  <c r="AE31" i="1"/>
  <c r="AE40" i="1"/>
  <c r="AC30" i="1"/>
  <c r="AE30" i="1" l="1"/>
  <c r="AD45" i="1"/>
  <c r="AA9" i="1"/>
  <c r="AD29" i="1"/>
  <c r="AD50" i="1"/>
  <c r="AE12" i="1"/>
  <c r="AC6" i="1" l="1"/>
  <c r="AE6" i="1" s="1"/>
  <c r="AC39" i="1"/>
  <c r="AE39" i="1" s="1"/>
  <c r="AB3" i="1" l="1"/>
  <c r="AE3" i="1" s="1"/>
  <c r="AE41" i="1" l="1"/>
  <c r="AE13" i="1"/>
  <c r="AE8" i="1"/>
  <c r="AE7" i="1"/>
  <c r="AE29" i="1"/>
  <c r="AE15" i="1"/>
  <c r="AC53" i="1"/>
  <c r="AC55" i="1"/>
  <c r="AE27" i="1"/>
  <c r="AE26" i="1"/>
  <c r="AE37" i="1"/>
  <c r="AE5" i="1"/>
  <c r="AE50" i="1"/>
  <c r="AE49" i="1"/>
  <c r="AE47" i="1"/>
  <c r="AE45" i="1"/>
  <c r="AE20" i="1"/>
  <c r="AE19" i="1"/>
  <c r="AE18" i="1"/>
  <c r="AE17" i="1"/>
  <c r="AE38" i="1"/>
  <c r="AE53" i="1" l="1"/>
  <c r="AE55" i="1"/>
  <c r="AC51" i="1"/>
  <c r="AE32" i="1" l="1"/>
  <c r="Y28" i="1" l="1"/>
  <c r="AE46" i="1" l="1"/>
  <c r="AE44" i="1"/>
  <c r="AE43" i="1"/>
  <c r="AC42" i="1"/>
  <c r="AE42" i="1" l="1"/>
  <c r="AE16" i="1"/>
  <c r="AC34" i="1"/>
  <c r="AE34" i="1" s="1"/>
  <c r="AB52" i="1"/>
  <c r="AE51" i="1"/>
  <c r="AE52" i="1" l="1"/>
  <c r="AB36" i="1"/>
  <c r="AE36" i="1" s="1"/>
  <c r="AA33" i="1"/>
  <c r="AB33" i="1"/>
  <c r="AE33" i="1" s="1"/>
  <c r="AC2" i="1" l="1"/>
  <c r="AE2" i="1" s="1"/>
  <c r="N3" i="1" l="1"/>
  <c r="N52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  <author>Ustinova, Anna</author>
    <author>Bubnov, Elizar</author>
    <author>Mr D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D2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14.07.2015
</t>
        </r>
      </text>
    </comment>
    <comment ref="AD3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
20.06.2015</t>
        </r>
      </text>
    </comment>
    <comment ref="AD4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03.06.2015</t>
        </r>
      </text>
    </comment>
    <comment ref="AD5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11.06.2015</t>
        </r>
      </text>
    </comment>
    <comment ref="AD6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17.06.2015</t>
        </r>
      </text>
    </comment>
    <comment ref="AD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05.06.2015</t>
        </r>
      </text>
    </comment>
    <comment ref="AD8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22.06.2015</t>
        </r>
      </text>
    </comment>
    <comment ref="AD9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25.06.2015</t>
        </r>
      </text>
    </comment>
    <comment ref="AD12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
 на 15.04.2015
</t>
        </r>
      </text>
    </comment>
    <comment ref="AD13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09.07.2015
</t>
        </r>
      </text>
    </comment>
    <comment ref="AD1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01.07.2015
</t>
        </r>
      </text>
    </comment>
    <comment ref="AD1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D17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
13.07.2015
</t>
        </r>
      </text>
    </comment>
    <comment ref="AD18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9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закрытия на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08.07.2015
</t>
        </r>
      </text>
    </comment>
    <comment ref="AD2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25.06.2015</t>
        </r>
      </text>
    </comment>
    <comment ref="AD2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15.04.2015</t>
        </r>
      </text>
    </comment>
    <comment ref="AD3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30.07.2015
</t>
        </r>
      </text>
    </comment>
    <comment ref="AD31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D32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D3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10.07.2015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4" authorId="1" shapeId="0">
      <text>
        <r>
          <rPr>
            <b/>
            <sz val="9"/>
            <color indexed="81"/>
            <rFont val="Tahoma"/>
            <family val="2"/>
            <charset val="204"/>
          </rPr>
          <t>Ustinova, Anna: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4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07.07.2015
</t>
        </r>
      </text>
    </comment>
    <comment ref="AD3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D3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17.06.2015
</t>
        </r>
      </text>
    </comment>
    <comment ref="AD37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26.05.2015</t>
        </r>
      </text>
    </comment>
    <comment ref="AD38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25.06.2015
</t>
        </r>
      </text>
    </comment>
    <comment ref="AD3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 
на  21.05.2015</t>
        </r>
      </text>
    </comment>
    <comment ref="AD4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15.07.2015
</t>
        </r>
      </text>
    </comment>
    <comment ref="AD41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15.07.2015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2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09.07.2015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4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45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D45" authorId="3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29.04.2015
</t>
        </r>
      </text>
    </comment>
    <comment ref="AD4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13.07.2015
</t>
        </r>
      </text>
    </comment>
    <comment ref="AD47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на закрытие 28.05.2015
</t>
        </r>
      </text>
    </comment>
    <comment ref="AD49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08.05.2015</t>
        </r>
      </text>
    </comment>
    <comment ref="AD51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29.04.2015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02.07.2015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5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08.07.2015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<sst xmlns="http://schemas.openxmlformats.org/spreadsheetml/2006/main" count="1005" uniqueCount="372">
  <si>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</si>
  <si>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</si>
  <si>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</si>
  <si>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</si>
  <si>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</si>
  <si>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</si>
  <si>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</si>
  <si>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</si>
  <si>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</si>
  <si>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</si>
  <si>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</si>
  <si>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</si>
  <si>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</si>
  <si>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</si>
  <si>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</si>
  <si>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</si>
  <si>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</si>
  <si>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</si>
  <si>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</si>
  <si>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</si>
  <si>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</si>
  <si>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</si>
  <si>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</si>
  <si>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</si>
  <si>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</si>
  <si>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</si>
  <si>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</si>
  <si>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</si>
  <si>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</si>
  <si>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</si>
  <si>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</si>
  <si>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</si>
  <si>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</si>
  <si>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</si>
  <si>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</si>
  <si>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</si>
  <si>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</si>
  <si>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</si>
  <si>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</si>
  <si>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</si>
  <si>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</si>
  <si>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</si>
  <si>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</si>
  <si>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</si>
  <si>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</si>
  <si>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</si>
  <si>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</si>
  <si>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</si>
  <si>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</si>
  <si>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</si>
  <si>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</si>
  <si>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</si>
  <si>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</si>
  <si>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</si>
  <si>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</si>
  <si>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</si>
  <si>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</si>
  <si>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</si>
  <si>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</si>
  <si>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</si>
  <si>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</si>
  <si>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</si>
  <si>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</si>
  <si>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</si>
  <si>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</si>
  <si>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</si>
  <si>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</si>
  <si>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</si>
  <si>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</si>
  <si>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</si>
  <si>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</si>
  <si>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</si>
  <si>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</si>
  <si>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</si>
  <si>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</si>
  <si>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</si>
  <si>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</si>
  <si>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</si>
  <si>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</si>
  <si>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</si>
  <si>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</si>
  <si>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</si>
  <si>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</si>
  <si>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</si>
  <si>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</si>
  <si>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</si>
  <si>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</si>
  <si>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</si>
  <si>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</si>
  <si>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</si>
  <si>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</si>
  <si>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</si>
  <si>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</si>
  <si>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</si>
  <si>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</si>
  <si>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</si>
  <si>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</si>
  <si>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</si>
  <si>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</si>
  <si>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</si>
  <si>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</si>
  <si>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</si>
  <si>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</si>
  <si>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</si>
  <si>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</si>
  <si>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</si>
  <si>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</si>
  <si>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</si>
  <si>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</si>
  <si>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</si>
  <si>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</si>
  <si>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</si>
  <si>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</si>
  <si>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</si>
  <si>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</si>
  <si>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</si>
  <si>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</si>
  <si>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</si>
  <si>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</si>
  <si>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</si>
  <si>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</si>
  <si>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</si>
  <si>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Группа ЛСР </t>
  </si>
  <si>
    <t xml:space="preserve">ФСК ЕЭС </t>
  </si>
  <si>
    <t>Интер РАО</t>
  </si>
  <si>
    <t xml:space="preserve">ПИК </t>
  </si>
  <si>
    <t xml:space="preserve">Группа Черкизово </t>
  </si>
  <si>
    <t xml:space="preserve">ДИКСИ Групп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</si>
  <si>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</si>
  <si>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</si>
  <si>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</si>
  <si>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</si>
  <si>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</si>
  <si>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</si>
  <si>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</si>
  <si>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</si>
  <si>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SBERP</t>
  </si>
  <si>
    <t>Ссылка на первоист.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</si>
  <si>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</si>
  <si>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</si>
  <si>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</si>
  <si>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</si>
  <si>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</si>
  <si>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</si>
  <si>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</si>
  <si>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</si>
  <si>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</si>
  <si>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</si>
  <si>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</si>
  <si>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</si>
  <si>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</si>
  <si>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</si>
  <si>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</si>
  <si>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</si>
  <si>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</si>
  <si>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</si>
  <si>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</si>
  <si>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</si>
  <si>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</si>
  <si>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</si>
  <si>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</si>
  <si>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</si>
  <si>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</si>
  <si>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</si>
  <si>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</si>
  <si>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</si>
  <si>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</si>
  <si>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</si>
  <si>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</si>
  <si>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</si>
  <si>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</si>
  <si>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</si>
  <si>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</si>
  <si>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</si>
  <si>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</si>
  <si>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</si>
  <si>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</si>
  <si>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</si>
  <si>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</si>
  <si>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</si>
  <si>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</si>
  <si>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</si>
  <si>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</si>
  <si>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</si>
  <si>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</si>
  <si>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</si>
  <si>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</si>
  <si>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</si>
  <si>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</si>
  <si>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ТГК-1</t>
  </si>
  <si>
    <t>ТМК</t>
  </si>
  <si>
    <t>TGKA</t>
  </si>
  <si>
    <t>Акрон</t>
  </si>
  <si>
    <t>AKRN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</si>
  <si>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</si>
  <si>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</si>
  <si>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</si>
  <si>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</si>
  <si>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Энел ОГК-5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</si>
  <si>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</si>
  <si>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</si>
  <si>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</si>
  <si>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</si>
  <si>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</si>
  <si>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</si>
  <si>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</si>
  <si>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</si>
  <si>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</si>
  <si>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</si>
  <si>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</si>
  <si>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</si>
  <si>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</si>
  <si>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</si>
  <si>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</si>
  <si>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</si>
  <si>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</si>
  <si>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</si>
  <si>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</si>
  <si>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</si>
  <si>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</si>
  <si>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</si>
  <si>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</si>
  <si>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</si>
  <si>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</si>
  <si>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</si>
  <si>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</si>
  <si>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</si>
  <si>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</si>
  <si>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</si>
  <si>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</si>
  <si>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</si>
  <si>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</si>
  <si>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</si>
  <si>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</si>
  <si>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</si>
  <si>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</si>
  <si>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</si>
  <si>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</si>
  <si>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</si>
  <si>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</si>
  <si>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</si>
  <si>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</si>
  <si>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</si>
  <si>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</si>
  <si>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</si>
  <si>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</si>
  <si>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</si>
  <si>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</si>
  <si>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</si>
  <si>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</si>
  <si>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</si>
  <si>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</si>
  <si>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</si>
  <si>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</si>
  <si>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</si>
  <si>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</si>
  <si>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</si>
  <si>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</si>
  <si>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</si>
  <si>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</si>
  <si>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</si>
  <si>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</si>
  <si>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MSNG </t>
  </si>
  <si>
    <t xml:space="preserve">Дата закрытия реестра под дивиденды </t>
  </si>
  <si>
    <t>Дивиденды на акцию (1 полугодие 2013 год), руб</t>
  </si>
  <si>
    <t>Дивиденды на акцию (9 мес. 2013 года), руб</t>
  </si>
  <si>
    <t xml:space="preserve">Дата закрытия реестра под ВОСА </t>
  </si>
  <si>
    <t xml:space="preserve">Дата проведения ВОСА </t>
  </si>
  <si>
    <t>Сургутнефтегаз (прив.)</t>
  </si>
  <si>
    <t>Дивиденды на акцию 
(1 полугодие 
2014 год), руб.</t>
  </si>
  <si>
    <t>Дивиденды на акцию
 (9 мес. 2014 года), руб</t>
  </si>
  <si>
    <t>Название 
компании</t>
  </si>
  <si>
    <t xml:space="preserve">Дата проведения собрания акционеров </t>
  </si>
  <si>
    <t>-</t>
  </si>
  <si>
    <t>Дивиденды на акцию 
(2 кв.2014 г.), руб.</t>
  </si>
  <si>
    <t>Дивиденды на акцию
 (1 кв.2014 г.), руб.</t>
  </si>
  <si>
    <t>Ссылка на первоисточник</t>
  </si>
  <si>
    <t>26.06.2015</t>
  </si>
  <si>
    <t>15.07.2015</t>
  </si>
  <si>
    <t>26.06.2016</t>
  </si>
  <si>
    <t>15.07.2016</t>
  </si>
  <si>
    <t>25.06.2015</t>
  </si>
  <si>
    <t>0,47</t>
  </si>
  <si>
    <t>27.06.2015</t>
  </si>
  <si>
    <t>16.07.2015</t>
  </si>
  <si>
    <t>4,05</t>
  </si>
  <si>
    <t>1,47</t>
  </si>
  <si>
    <t>21.05.2015</t>
  </si>
  <si>
    <t>02.06.2015</t>
  </si>
  <si>
    <t>23.06.2015</t>
  </si>
  <si>
    <t>28.04.2015</t>
  </si>
  <si>
    <t>12.05.2015</t>
  </si>
  <si>
    <t>25.05.2015</t>
  </si>
  <si>
    <t>05.06.2015</t>
  </si>
  <si>
    <t>16.06.2015</t>
  </si>
  <si>
    <t>08.06.2015</t>
  </si>
  <si>
    <t>19.06.2015</t>
  </si>
  <si>
    <t>0,27</t>
  </si>
  <si>
    <t>22.06.2015</t>
  </si>
  <si>
    <t>10.07.2015</t>
  </si>
  <si>
    <t>0,000225403</t>
  </si>
  <si>
    <t>0,080731</t>
  </si>
  <si>
    <t>18.06.2015</t>
  </si>
  <si>
    <t>03.07.2015</t>
  </si>
  <si>
    <t>2,02</t>
  </si>
  <si>
    <t>29.05.2015</t>
  </si>
  <si>
    <t xml:space="preserve"> </t>
  </si>
  <si>
    <t>11.06.2015</t>
  </si>
  <si>
    <t>06.04.2015</t>
  </si>
  <si>
    <t>17.04.2015</t>
  </si>
  <si>
    <t>54,6</t>
  </si>
  <si>
    <t>07.04.2015</t>
  </si>
  <si>
    <t>831,07</t>
  </si>
  <si>
    <t>10.06.2015</t>
  </si>
  <si>
    <t>29.06.2015</t>
  </si>
  <si>
    <t>Дивиденды на акцию 
(2 полугодие 
2014 год), руб.</t>
  </si>
  <si>
    <t xml:space="preserve">АФК "Система" </t>
  </si>
  <si>
    <t>0,13$</t>
  </si>
  <si>
    <t>0,08$</t>
  </si>
  <si>
    <t>0,2$</t>
  </si>
  <si>
    <t xml:space="preserve">Северсталь  </t>
  </si>
  <si>
    <t xml:space="preserve">Дивидендная
 доходность
</t>
  </si>
  <si>
    <t>Сбербанк России (ао)</t>
  </si>
  <si>
    <t>Сбербанк России (ап.)</t>
  </si>
  <si>
    <t>ENRU</t>
  </si>
  <si>
    <t>Россети (ао)</t>
  </si>
  <si>
    <t>SNGSP</t>
  </si>
  <si>
    <t>Дивиденды на акцию 
(2014 год), руб.</t>
  </si>
  <si>
    <t>Дивиденды на акцию
 (3 кв. 2014 год), руб.</t>
  </si>
  <si>
    <t>*</t>
  </si>
  <si>
    <t>* по бумагам, у которых прошло закрытие реестра под выплату дивидендов, цена акции указана на дату отсечки под дивиденды с учетом Т+2!!!</t>
  </si>
  <si>
    <t>Обозначения</t>
  </si>
  <si>
    <t>Данным цветом отмечены эмитенты, у которых дата закрытия реестров под дивиденды уже наступила.</t>
  </si>
  <si>
    <t xml:space="preserve">М.Видео </t>
  </si>
  <si>
    <t>Цена акции эмитентов, по которым наступило закрытие реестра под выплату дивидендов, указана на дату отсечки с учетом Т+2. 
Дата котировки указана в комментарии.</t>
  </si>
  <si>
    <t xml:space="preserve">Наименование компании </t>
  </si>
  <si>
    <t xml:space="preserve">Тикер </t>
  </si>
  <si>
    <t>п/п</t>
  </si>
  <si>
    <t xml:space="preserve">Вид 
акции </t>
  </si>
  <si>
    <t xml:space="preserve">ао </t>
  </si>
  <si>
    <t>Северсталь</t>
  </si>
  <si>
    <t xml:space="preserve"> ао </t>
  </si>
  <si>
    <t>Дивиденды на акцию
(1 полугодие 
2015 года, руб.)</t>
  </si>
  <si>
    <t>ао</t>
  </si>
  <si>
    <t>Дивидендная
 доходность,
%</t>
  </si>
  <si>
    <t xml:space="preserve">Дата проведения внеочередного собрания акционеров </t>
  </si>
  <si>
    <t>МТС</t>
  </si>
  <si>
    <t xml:space="preserve">MTSS </t>
  </si>
  <si>
    <t xml:space="preserve">Кузбасская топливная компания </t>
  </si>
  <si>
    <t>Дивиденды на акцию
(1 квартал 
2015 года, руб.)</t>
  </si>
  <si>
    <t>KBTK</t>
  </si>
  <si>
    <t xml:space="preserve">ВСМПО-Ависма ао </t>
  </si>
  <si>
    <t xml:space="preserve">ТМК </t>
  </si>
  <si>
    <t>ФосАгро</t>
  </si>
  <si>
    <t xml:space="preserve">Черкизово </t>
  </si>
  <si>
    <t>Цена акции на дату закрытия реестра под выплату дивидендов
(руб.*)</t>
  </si>
  <si>
    <t>ГМК Норильский Никель</t>
  </si>
  <si>
    <t>Данный цвет обозначает размер дивидендов, планируемых к выплате.</t>
  </si>
  <si>
    <t xml:space="preserve">RUSAL plc </t>
  </si>
  <si>
    <t xml:space="preserve">RUAL </t>
  </si>
  <si>
    <t>$0,011645</t>
  </si>
  <si>
    <t>3,6-3,7%</t>
  </si>
  <si>
    <t>Полиметалл</t>
  </si>
  <si>
    <t>Poly</t>
  </si>
  <si>
    <t>Дивиденды на акцию
(9 месяцев
2015 года, руб.)</t>
  </si>
  <si>
    <t>ao</t>
  </si>
  <si>
    <t xml:space="preserve">Лукойл </t>
  </si>
  <si>
    <t xml:space="preserve">Мегафон </t>
  </si>
  <si>
    <t>Цена акции на 30.11.2015 года 
(руб.*)</t>
  </si>
  <si>
    <t>НЛМК</t>
  </si>
  <si>
    <t>НМТП</t>
  </si>
  <si>
    <t xml:space="preserve">ГМК Норильский Никель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</si>
</sst>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  <numFmt numFmtId="172" formatCode="#,##0.0"/>
    <numFmt numFmtId="173" formatCode="0.00000000"/>
    <numFmt numFmtId="174" formatCode="#,##0.000000000\ _₽"/>
    <numFmt numFmtId="175" formatCode="0.000000000"/>
  </numFmts>
  <fonts count="41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Franklin Gothic Medium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Franklin Gothic Book"/>
      <family val="2"/>
      <charset val="204"/>
    </font>
    <font>
      <b/>
      <sz val="12"/>
      <color rgb="FF262626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u/>
      <sz val="10"/>
      <color theme="10"/>
      <name val="Franklin Gothic Book"/>
      <family val="2"/>
      <charset val="204"/>
    </font>
    <font>
      <sz val="10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u/>
      <sz val="10"/>
      <color theme="0" tint="-0.14999847407452621"/>
      <name val="Franklin Gothic Book"/>
      <family val="2"/>
      <charset val="204"/>
    </font>
    <font>
      <b/>
      <sz val="10"/>
      <color theme="0"/>
      <name val="Franklin Gothic Medium"/>
      <family val="2"/>
      <charset val="204"/>
    </font>
    <font>
      <b/>
      <sz val="11"/>
      <color theme="1"/>
      <name val="Franklin Gothic Book"/>
      <family val="2"/>
      <charset val="204"/>
    </font>
    <font>
      <sz val="11"/>
      <name val="Franklin Gothic Book"/>
      <family val="2"/>
      <charset val="204"/>
    </font>
    <font>
      <b/>
      <sz val="10"/>
      <name val="Franklin Gothic Book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CBCBB"/>
        <bgColor indexed="64"/>
      </patternFill>
    </fill>
    <fill>
      <patternFill patternType="solid">
        <fgColor rgb="FFD499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CBCBB"/>
        <bgColor theme="4" tint="0.79998168889431442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313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7" fillId="2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3" xfId="1" applyFont="1" applyFill="1" applyBorder="1" applyAlignment="1">
      <alignment vertical="center"/>
    </xf>
    <xf numFmtId="165" fontId="32" fillId="0" borderId="3" xfId="0" applyNumberFormat="1" applyFont="1" applyFill="1" applyBorder="1" applyAlignment="1">
      <alignment horizontal="right" vertical="center"/>
    </xf>
    <xf numFmtId="9" fontId="32" fillId="0" borderId="3" xfId="0" applyNumberFormat="1" applyFont="1" applyFill="1" applyBorder="1" applyAlignment="1">
      <alignment horizontal="right" vertical="center"/>
    </xf>
    <xf numFmtId="2" fontId="32" fillId="0" borderId="3" xfId="0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/>
    </xf>
    <xf numFmtId="164" fontId="32" fillId="0" borderId="3" xfId="0" applyNumberFormat="1" applyFont="1" applyFill="1" applyBorder="1" applyAlignment="1">
      <alignment horizontal="right" vertical="center"/>
    </xf>
    <xf numFmtId="166" fontId="32" fillId="0" borderId="3" xfId="0" applyNumberFormat="1" applyFont="1" applyFill="1" applyBorder="1" applyAlignment="1">
      <alignment horizontal="right" vertical="center"/>
    </xf>
    <xf numFmtId="14" fontId="32" fillId="0" borderId="3" xfId="0" applyNumberFormat="1" applyFont="1" applyFill="1" applyBorder="1" applyAlignment="1">
      <alignment horizontal="right" vertical="center"/>
    </xf>
    <xf numFmtId="0" fontId="33" fillId="3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horizontal="right" vertical="center"/>
    </xf>
    <xf numFmtId="0" fontId="32" fillId="0" borderId="4" xfId="0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right" vertical="center"/>
    </xf>
    <xf numFmtId="164" fontId="32" fillId="0" borderId="4" xfId="0" applyNumberFormat="1" applyFont="1" applyFill="1" applyBorder="1" applyAlignment="1">
      <alignment horizontal="right" vertical="center"/>
    </xf>
    <xf numFmtId="166" fontId="32" fillId="0" borderId="4" xfId="0" applyNumberFormat="1" applyFont="1" applyFill="1" applyBorder="1" applyAlignment="1">
      <alignment horizontal="right" vertical="center"/>
    </xf>
    <xf numFmtId="14" fontId="32" fillId="0" borderId="4" xfId="0" applyNumberFormat="1" applyFont="1" applyFill="1" applyBorder="1" applyAlignment="1">
      <alignment horizontal="right" vertical="center"/>
    </xf>
    <xf numFmtId="0" fontId="33" fillId="0" borderId="4" xfId="1" applyFont="1" applyFill="1" applyBorder="1" applyAlignment="1">
      <alignment vertical="center"/>
    </xf>
    <xf numFmtId="2" fontId="32" fillId="0" borderId="4" xfId="0" applyNumberFormat="1" applyFont="1" applyFill="1" applyBorder="1" applyAlignment="1">
      <alignment horizontal="right" vertical="center"/>
    </xf>
    <xf numFmtId="165" fontId="34" fillId="0" borderId="4" xfId="0" applyNumberFormat="1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right" vertical="center"/>
    </xf>
    <xf numFmtId="0" fontId="32" fillId="0" borderId="4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right" vertical="center"/>
    </xf>
    <xf numFmtId="9" fontId="32" fillId="0" borderId="4" xfId="0" applyNumberFormat="1" applyFont="1" applyFill="1" applyBorder="1" applyAlignment="1">
      <alignment horizontal="right" vertical="center"/>
    </xf>
    <xf numFmtId="2" fontId="32" fillId="3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vertical="center"/>
    </xf>
    <xf numFmtId="168" fontId="32" fillId="0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horizontal="right" vertical="center"/>
    </xf>
    <xf numFmtId="166" fontId="32" fillId="0" borderId="5" xfId="0" applyNumberFormat="1" applyFont="1" applyFill="1" applyBorder="1" applyAlignment="1">
      <alignment horizontal="right" vertical="center"/>
    </xf>
    <xf numFmtId="0" fontId="36" fillId="0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vertical="center"/>
    </xf>
    <xf numFmtId="165" fontId="33" fillId="3" borderId="4" xfId="1" applyNumberFormat="1" applyFont="1" applyFill="1" applyBorder="1" applyAlignment="1">
      <alignment vertical="center"/>
    </xf>
    <xf numFmtId="165" fontId="32" fillId="0" borderId="4" xfId="0" applyNumberFormat="1" applyFont="1" applyFill="1" applyBorder="1" applyAlignment="1" applyProtection="1">
      <alignment horizontal="right" vertical="center"/>
      <protection hidden="1"/>
    </xf>
    <xf numFmtId="165" fontId="34" fillId="0" borderId="4" xfId="0" applyNumberFormat="1" applyFont="1" applyFill="1" applyBorder="1" applyAlignment="1" applyProtection="1">
      <alignment horizontal="right" vertical="center"/>
      <protection hidden="1"/>
    </xf>
    <xf numFmtId="0" fontId="32" fillId="3" borderId="5" xfId="0" applyFont="1" applyFill="1" applyBorder="1" applyAlignment="1">
      <alignment vertical="center"/>
    </xf>
    <xf numFmtId="165" fontId="32" fillId="0" borderId="5" xfId="0" applyNumberFormat="1" applyFont="1" applyFill="1" applyBorder="1" applyAlignment="1" applyProtection="1">
      <alignment horizontal="right" vertical="center"/>
      <protection hidden="1"/>
    </xf>
    <xf numFmtId="165" fontId="34" fillId="0" borderId="5" xfId="0" applyNumberFormat="1" applyFont="1" applyFill="1" applyBorder="1" applyAlignment="1" applyProtection="1">
      <alignment horizontal="right" vertical="center"/>
      <protection hidden="1"/>
    </xf>
    <xf numFmtId="0" fontId="32" fillId="0" borderId="5" xfId="0" applyFont="1" applyFill="1" applyBorder="1" applyAlignment="1">
      <alignment horizontal="right" vertical="center"/>
    </xf>
    <xf numFmtId="2" fontId="32" fillId="0" borderId="5" xfId="0" applyNumberFormat="1" applyFont="1" applyFill="1" applyBorder="1" applyAlignment="1">
      <alignment horizontal="right" vertical="center"/>
    </xf>
    <xf numFmtId="164" fontId="32" fillId="0" borderId="5" xfId="0" applyNumberFormat="1" applyFont="1" applyFill="1" applyBorder="1" applyAlignment="1">
      <alignment horizontal="right" vertical="center"/>
    </xf>
    <xf numFmtId="165" fontId="32" fillId="0" borderId="5" xfId="0" applyNumberFormat="1" applyFont="1" applyFill="1" applyBorder="1" applyAlignment="1">
      <alignment horizontal="right" vertical="center"/>
    </xf>
    <xf numFmtId="14" fontId="32" fillId="0" borderId="5" xfId="0" applyNumberFormat="1" applyFont="1" applyFill="1" applyBorder="1" applyAlignment="1">
      <alignment horizontal="right" vertical="center"/>
    </xf>
    <xf numFmtId="0" fontId="35" fillId="0" borderId="17" xfId="0" applyFont="1" applyFill="1" applyBorder="1" applyAlignment="1">
      <alignment horizontal="center" vertical="center"/>
    </xf>
    <xf numFmtId="14" fontId="35" fillId="0" borderId="18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165" fontId="35" fillId="0" borderId="18" xfId="0" applyNumberFormat="1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14" fontId="35" fillId="0" borderId="19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165" fontId="35" fillId="0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14" fontId="32" fillId="0" borderId="3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34" fillId="9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>
      <alignment horizontal="center" vertical="center"/>
    </xf>
    <xf numFmtId="2" fontId="32" fillId="9" borderId="4" xfId="0" applyNumberFormat="1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1" fontId="32" fillId="9" borderId="4" xfId="0" applyNumberFormat="1" applyFont="1" applyFill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175" fontId="32" fillId="9" borderId="4" xfId="0" applyNumberFormat="1" applyFont="1" applyFill="1" applyBorder="1" applyAlignment="1">
      <alignment horizontal="center" vertical="center"/>
    </xf>
    <xf numFmtId="171" fontId="32" fillId="0" borderId="4" xfId="0" applyNumberFormat="1" applyFont="1" applyFill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0" fontId="32" fillId="9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169" fontId="32" fillId="9" borderId="4" xfId="0" applyNumberFormat="1" applyFont="1" applyFill="1" applyBorder="1" applyAlignment="1">
      <alignment horizontal="center" vertical="center"/>
    </xf>
    <xf numFmtId="167" fontId="32" fillId="3" borderId="4" xfId="0" applyNumberFormat="1" applyFont="1" applyFill="1" applyBorder="1" applyAlignment="1">
      <alignment horizontal="center" vertical="center"/>
    </xf>
    <xf numFmtId="173" fontId="32" fillId="9" borderId="4" xfId="0" applyNumberFormat="1" applyFont="1" applyFill="1" applyBorder="1" applyAlignment="1">
      <alignment horizontal="center" vertical="center"/>
    </xf>
    <xf numFmtId="171" fontId="32" fillId="9" borderId="4" xfId="0" applyNumberFormat="1" applyFont="1" applyFill="1" applyBorder="1" applyAlignment="1">
      <alignment horizontal="center" vertical="center"/>
    </xf>
    <xf numFmtId="169" fontId="32" fillId="0" borderId="4" xfId="0" applyNumberFormat="1" applyFont="1" applyFill="1" applyBorder="1" applyAlignment="1">
      <alignment horizontal="center" vertical="center"/>
    </xf>
    <xf numFmtId="170" fontId="32" fillId="0" borderId="4" xfId="0" applyNumberFormat="1" applyFont="1" applyFill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174" fontId="32" fillId="0" borderId="4" xfId="0" applyNumberFormat="1" applyFont="1" applyFill="1" applyBorder="1" applyAlignment="1">
      <alignment horizontal="center" vertical="center"/>
    </xf>
    <xf numFmtId="168" fontId="32" fillId="0" borderId="4" xfId="0" applyNumberFormat="1" applyFont="1" applyFill="1" applyBorder="1" applyAlignment="1">
      <alignment horizontal="center" vertical="center"/>
    </xf>
    <xf numFmtId="2" fontId="34" fillId="0" borderId="4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34" fillId="9" borderId="4" xfId="0" applyNumberFormat="1" applyFont="1" applyFill="1" applyBorder="1" applyAlignment="1">
      <alignment horizontal="center" vertical="center"/>
    </xf>
    <xf numFmtId="172" fontId="32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 wrapText="1"/>
    </xf>
    <xf numFmtId="167" fontId="32" fillId="9" borderId="4" xfId="0" applyNumberFormat="1" applyFont="1" applyFill="1" applyBorder="1" applyAlignment="1">
      <alignment horizontal="center" vertical="center"/>
    </xf>
    <xf numFmtId="14" fontId="32" fillId="0" borderId="5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9" borderId="5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 applyProtection="1">
      <alignment horizontal="center" vertical="center"/>
      <protection locked="0" hidden="1"/>
    </xf>
    <xf numFmtId="10" fontId="27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3" fillId="3" borderId="4" xfId="1" applyFont="1" applyFill="1" applyBorder="1" applyAlignment="1">
      <alignment horizontal="center" vertical="center"/>
    </xf>
    <xf numFmtId="165" fontId="32" fillId="0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/>
    </xf>
    <xf numFmtId="0" fontId="30" fillId="8" borderId="26" xfId="0" applyFont="1" applyFill="1" applyBorder="1" applyAlignment="1">
      <alignment horizontal="center" vertical="center"/>
    </xf>
    <xf numFmtId="0" fontId="30" fillId="9" borderId="27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10" fontId="32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4" xfId="2" applyNumberFormat="1" applyFont="1" applyFill="1" applyBorder="1" applyAlignment="1" applyProtection="1">
      <alignment horizontal="center" vertical="center"/>
      <protection hidden="1"/>
    </xf>
    <xf numFmtId="10" fontId="32" fillId="0" borderId="4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5" xfId="2" applyNumberFormat="1" applyFont="1" applyFill="1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10" fontId="3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ill="1" applyBorder="1" applyProtection="1">
      <protection hidden="1"/>
    </xf>
    <xf numFmtId="10" fontId="0" fillId="0" borderId="0" xfId="0" applyNumberFormat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37" fillId="2" borderId="28" xfId="0" applyFont="1" applyFill="1" applyBorder="1" applyAlignment="1">
      <alignment horizontal="center" vertical="center" wrapText="1"/>
    </xf>
    <xf numFmtId="0" fontId="37" fillId="2" borderId="29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35" fillId="11" borderId="15" xfId="0" applyFont="1" applyFill="1" applyBorder="1" applyAlignment="1">
      <alignment horizontal="center" vertical="center"/>
    </xf>
    <xf numFmtId="0" fontId="30" fillId="11" borderId="15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14" fontId="30" fillId="3" borderId="15" xfId="0" applyNumberFormat="1" applyFont="1" applyFill="1" applyBorder="1" applyAlignment="1">
      <alignment horizontal="center" vertical="center"/>
    </xf>
    <xf numFmtId="14" fontId="35" fillId="11" borderId="15" xfId="0" applyNumberFormat="1" applyFont="1" applyFill="1" applyBorder="1" applyAlignment="1">
      <alignment horizontal="center" vertical="center"/>
    </xf>
    <xf numFmtId="0" fontId="30" fillId="11" borderId="15" xfId="0" applyNumberFormat="1" applyFont="1" applyFill="1" applyBorder="1" applyAlignment="1">
      <alignment horizontal="center" vertical="center"/>
    </xf>
    <xf numFmtId="10" fontId="37" fillId="2" borderId="21" xfId="0" applyNumberFormat="1" applyFont="1" applyFill="1" applyBorder="1" applyAlignment="1">
      <alignment horizontal="center" vertical="center" wrapText="1"/>
    </xf>
    <xf numFmtId="0" fontId="37" fillId="2" borderId="32" xfId="0" applyFont="1" applyFill="1" applyBorder="1" applyAlignment="1">
      <alignment horizontal="center" vertical="center" wrapText="1"/>
    </xf>
    <xf numFmtId="10" fontId="37" fillId="2" borderId="30" xfId="0" applyNumberFormat="1" applyFont="1" applyFill="1" applyBorder="1" applyAlignment="1">
      <alignment horizontal="center" vertical="center" wrapText="1"/>
    </xf>
    <xf numFmtId="0" fontId="38" fillId="12" borderId="15" xfId="0" applyFont="1" applyFill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10" fontId="30" fillId="12" borderId="15" xfId="2" applyNumberFormat="1" applyFont="1" applyFill="1" applyBorder="1" applyAlignment="1">
      <alignment horizontal="center" vertical="center"/>
    </xf>
    <xf numFmtId="14" fontId="30" fillId="12" borderId="15" xfId="0" applyNumberFormat="1" applyFont="1" applyFill="1" applyBorder="1" applyAlignment="1">
      <alignment horizontal="center" vertical="center"/>
    </xf>
    <xf numFmtId="14" fontId="38" fillId="12" borderId="15" xfId="0" applyNumberFormat="1" applyFont="1" applyFill="1" applyBorder="1" applyAlignment="1">
      <alignment horizontal="center" vertical="center"/>
    </xf>
    <xf numFmtId="0" fontId="32" fillId="13" borderId="15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/>
    </xf>
    <xf numFmtId="14" fontId="30" fillId="8" borderId="15" xfId="0" applyNumberFormat="1" applyFont="1" applyFill="1" applyBorder="1" applyAlignment="1">
      <alignment horizontal="center" vertical="center"/>
    </xf>
    <xf numFmtId="14" fontId="35" fillId="8" borderId="15" xfId="0" applyNumberFormat="1" applyFont="1" applyFill="1" applyBorder="1" applyAlignment="1">
      <alignment horizontal="center" vertical="center"/>
    </xf>
    <xf numFmtId="0" fontId="30" fillId="8" borderId="15" xfId="0" applyNumberFormat="1" applyFont="1" applyFill="1" applyBorder="1" applyAlignment="1">
      <alignment horizontal="center" vertical="center"/>
    </xf>
    <xf numFmtId="14" fontId="35" fillId="13" borderId="15" xfId="0" applyNumberFormat="1" applyFont="1" applyFill="1" applyBorder="1" applyAlignment="1">
      <alignment horizontal="center" vertical="center"/>
    </xf>
    <xf numFmtId="14" fontId="32" fillId="13" borderId="15" xfId="0" applyNumberFormat="1" applyFont="1" applyFill="1" applyBorder="1" applyAlignment="1">
      <alignment horizontal="center" vertical="center"/>
    </xf>
    <xf numFmtId="0" fontId="32" fillId="13" borderId="15" xfId="0" applyNumberFormat="1" applyFont="1" applyFill="1" applyBorder="1" applyAlignment="1">
      <alignment horizontal="center" vertical="center"/>
    </xf>
    <xf numFmtId="0" fontId="35" fillId="8" borderId="15" xfId="0" applyFont="1" applyFill="1" applyBorder="1" applyAlignment="1">
      <alignment horizontal="center" vertical="center"/>
    </xf>
    <xf numFmtId="14" fontId="32" fillId="8" borderId="15" xfId="0" applyNumberFormat="1" applyFont="1" applyFill="1" applyBorder="1" applyAlignment="1">
      <alignment horizontal="center" vertical="center"/>
    </xf>
    <xf numFmtId="14" fontId="35" fillId="8" borderId="15" xfId="0" applyNumberFormat="1" applyFont="1" applyFill="1" applyBorder="1" applyAlignment="1">
      <alignment horizontal="center"/>
    </xf>
    <xf numFmtId="0" fontId="30" fillId="8" borderId="15" xfId="0" applyNumberFormat="1" applyFont="1" applyFill="1" applyBorder="1" applyAlignment="1">
      <alignment horizontal="center"/>
    </xf>
    <xf numFmtId="0" fontId="40" fillId="8" borderId="15" xfId="0" applyFont="1" applyFill="1" applyBorder="1" applyAlignment="1">
      <alignment horizontal="center" vertical="center"/>
    </xf>
    <xf numFmtId="0" fontId="39" fillId="8" borderId="15" xfId="0" applyFont="1" applyFill="1" applyBorder="1" applyAlignment="1">
      <alignment horizontal="center" vertical="center"/>
    </xf>
    <xf numFmtId="14" fontId="40" fillId="8" borderId="15" xfId="0" applyNumberFormat="1" applyFont="1" applyFill="1" applyBorder="1" applyAlignment="1">
      <alignment horizontal="center" vertical="center"/>
    </xf>
    <xf numFmtId="0" fontId="39" fillId="8" borderId="15" xfId="0" applyNumberFormat="1" applyFont="1" applyFill="1" applyBorder="1" applyAlignment="1">
      <alignment horizontal="center" vertical="center"/>
    </xf>
    <xf numFmtId="165" fontId="35" fillId="13" borderId="15" xfId="0" applyNumberFormat="1" applyFont="1" applyFill="1" applyBorder="1" applyAlignment="1">
      <alignment horizontal="center" vertical="center"/>
    </xf>
    <xf numFmtId="0" fontId="35" fillId="8" borderId="3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14" fontId="35" fillId="8" borderId="3" xfId="0" applyNumberFormat="1" applyFont="1" applyFill="1" applyBorder="1" applyAlignment="1">
      <alignment horizontal="center" vertical="center"/>
    </xf>
    <xf numFmtId="0" fontId="30" fillId="8" borderId="3" xfId="0" applyNumberFormat="1" applyFont="1" applyFill="1" applyBorder="1" applyAlignment="1">
      <alignment horizontal="center" vertical="center"/>
    </xf>
    <xf numFmtId="3" fontId="30" fillId="8" borderId="3" xfId="0" applyNumberFormat="1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 wrapText="1"/>
    </xf>
    <xf numFmtId="0" fontId="35" fillId="8" borderId="5" xfId="0" applyFont="1" applyFill="1" applyBorder="1" applyAlignment="1">
      <alignment horizontal="center" vertical="center" wrapText="1"/>
    </xf>
    <xf numFmtId="0" fontId="32" fillId="8" borderId="5" xfId="0" applyFont="1" applyFill="1" applyBorder="1" applyAlignment="1">
      <alignment horizontal="center" vertical="center" wrapText="1"/>
    </xf>
    <xf numFmtId="14" fontId="32" fillId="8" borderId="5" xfId="0" applyNumberFormat="1" applyFont="1" applyFill="1" applyBorder="1" applyAlignment="1">
      <alignment horizontal="center" vertical="center" wrapText="1"/>
    </xf>
    <xf numFmtId="10" fontId="32" fillId="8" borderId="31" xfId="0" applyNumberFormat="1" applyFont="1" applyFill="1" applyBorder="1" applyAlignment="1">
      <alignment horizontal="center" vertical="center" wrapText="1"/>
    </xf>
    <xf numFmtId="10" fontId="32" fillId="8" borderId="33" xfId="0" applyNumberFormat="1" applyFont="1" applyFill="1" applyBorder="1" applyAlignment="1">
      <alignment horizontal="center" vertical="center" wrapText="1"/>
    </xf>
    <xf numFmtId="0" fontId="30" fillId="11" borderId="15" xfId="0" applyFont="1" applyFill="1" applyBorder="1" applyAlignment="1">
      <alignment horizontal="center"/>
    </xf>
    <xf numFmtId="14" fontId="35" fillId="8" borderId="5" xfId="0" applyNumberFormat="1" applyFont="1" applyFill="1" applyBorder="1" applyAlignment="1">
      <alignment horizontal="center" vertical="center" wrapText="1"/>
    </xf>
    <xf numFmtId="0" fontId="30" fillId="11" borderId="26" xfId="0" applyFont="1" applyFill="1" applyBorder="1" applyAlignment="1">
      <alignment horizontal="center" vertical="center"/>
    </xf>
    <xf numFmtId="0" fontId="30" fillId="11" borderId="31" xfId="0" applyFont="1" applyFill="1" applyBorder="1" applyAlignment="1">
      <alignment horizontal="center"/>
    </xf>
    <xf numFmtId="10" fontId="32" fillId="8" borderId="15" xfId="0" applyNumberFormat="1" applyFont="1" applyFill="1" applyBorder="1" applyAlignment="1">
      <alignment horizontal="center" vertical="center" wrapText="1"/>
    </xf>
    <xf numFmtId="0" fontId="32" fillId="11" borderId="15" xfId="0" applyFont="1" applyFill="1" applyBorder="1" applyAlignment="1">
      <alignment horizontal="center"/>
    </xf>
    <xf numFmtId="14" fontId="32" fillId="11" borderId="15" xfId="0" applyNumberFormat="1" applyFont="1" applyFill="1" applyBorder="1" applyAlignment="1">
      <alignment horizontal="center" vertical="center"/>
    </xf>
    <xf numFmtId="14" fontId="32" fillId="8" borderId="15" xfId="0" applyNumberFormat="1" applyFont="1" applyFill="1" applyBorder="1" applyAlignment="1">
      <alignment horizontal="center"/>
    </xf>
    <xf numFmtId="14" fontId="34" fillId="8" borderId="15" xfId="0" applyNumberFormat="1" applyFont="1" applyFill="1" applyBorder="1" applyAlignment="1">
      <alignment horizontal="center" vertical="center"/>
    </xf>
    <xf numFmtId="14" fontId="32" fillId="8" borderId="3" xfId="0" applyNumberFormat="1" applyFont="1" applyFill="1" applyBorder="1" applyAlignment="1">
      <alignment horizontal="center" vertical="center"/>
    </xf>
    <xf numFmtId="14" fontId="35" fillId="11" borderId="15" xfId="0" applyNumberFormat="1" applyFont="1" applyFill="1" applyBorder="1" applyAlignment="1">
      <alignment horizontal="center"/>
    </xf>
    <xf numFmtId="0" fontId="30" fillId="0" borderId="25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 wrapText="1"/>
    </xf>
    <xf numFmtId="0" fontId="30" fillId="3" borderId="25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14" fontId="30" fillId="3" borderId="20" xfId="0" applyNumberFormat="1" applyFont="1" applyFill="1" applyBorder="1" applyAlignment="1">
      <alignment horizontal="center" vertical="center"/>
    </xf>
    <xf numFmtId="10" fontId="30" fillId="3" borderId="21" xfId="0" applyNumberFormat="1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/>
    </xf>
    <xf numFmtId="10" fontId="30" fillId="3" borderId="22" xfId="0" applyNumberFormat="1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/>
    </xf>
    <xf numFmtId="10" fontId="30" fillId="3" borderId="24" xfId="0" applyNumberFormat="1" applyFont="1" applyFill="1" applyBorder="1" applyAlignment="1">
      <alignment horizontal="center" vertical="center"/>
    </xf>
    <xf numFmtId="0" fontId="38" fillId="3" borderId="20" xfId="0" applyFont="1" applyFill="1" applyBorder="1" applyAlignment="1">
      <alignment horizontal="center" vertical="center"/>
    </xf>
    <xf numFmtId="0" fontId="38" fillId="3" borderId="15" xfId="0" applyFont="1" applyFill="1" applyBorder="1" applyAlignment="1">
      <alignment horizontal="center" vertical="center"/>
    </xf>
    <xf numFmtId="14" fontId="38" fillId="3" borderId="15" xfId="0" applyNumberFormat="1" applyFont="1" applyFill="1" applyBorder="1" applyAlignment="1">
      <alignment horizontal="center" vertical="center"/>
    </xf>
    <xf numFmtId="0" fontId="38" fillId="3" borderId="23" xfId="0" applyFont="1" applyFill="1" applyBorder="1" applyAlignment="1">
      <alignment horizontal="center" vertical="center"/>
    </xf>
    <xf numFmtId="14" fontId="30" fillId="0" borderId="15" xfId="0" applyNumberFormat="1" applyFont="1" applyBorder="1" applyAlignment="1">
      <alignment horizontal="center"/>
    </xf>
    <xf numFmtId="14" fontId="30" fillId="0" borderId="23" xfId="0" applyNumberFormat="1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14" fontId="38" fillId="0" borderId="15" xfId="0" applyNumberFormat="1" applyFont="1" applyBorder="1" applyAlignment="1">
      <alignment horizontal="center"/>
    </xf>
    <xf numFmtId="14" fontId="38" fillId="0" borderId="23" xfId="0" applyNumberFormat="1" applyFont="1" applyBorder="1" applyAlignment="1">
      <alignment horizontal="center"/>
    </xf>
    <xf numFmtId="14" fontId="38" fillId="0" borderId="20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60"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RowStripe" dxfId="54"/>
      <tableStyleElement type="firstColumnStripe" dxfId="53"/>
    </tableStyle>
  </tableStyles>
  <colors>
    <mruColors>
      <color rgb="FF94005F"/>
      <color rgb="FFBCBCBB"/>
      <color rgb="FFD8EEF4"/>
      <color rgb="FFD499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1:AE55" totalsRowShown="0" headerRowDxfId="52" dataDxfId="50" headerRowBorderDxfId="51" tableBorderDxfId="49">
  <autoFilter ref="B1:AE55"/>
  <sortState ref="B2:AF52">
    <sortCondition descending="1" ref="V1:V55"/>
  </sortState>
  <tableColumns count="30">
    <tableColumn id="1" name="Название _x000a_компании" dataDxfId="48"/>
    <tableColumn id="2" name="Тикер" dataDxfId="47"/>
    <tableColumn id="3" name="Ссылка на первоисточник" dataDxfId="46"/>
    <tableColumn id="4" name="Дата закрытия реестра под ГОСА" dataDxfId="45"/>
    <tableColumn id="5" name="Дата проведения ГОСА" dataDxfId="44"/>
    <tableColumn id="8" name="Дата закрытия реестра под дивиденды (Dividend Record Date)" dataDxfId="43"/>
    <tableColumn id="18" name="Дивиденды на акцию (1 кв.2013 год), руб." dataDxfId="42"/>
    <tableColumn id="17" name="Дивиденды на акцию (2 кв.2013 год), руб." dataDxfId="41"/>
    <tableColumn id="16" name="Дивиденды на акцию (1 полугодие 2013 год), руб" dataDxfId="40"/>
    <tableColumn id="10" name="Дивиденды на акцию (3 кв.2013 год), руб." dataDxfId="39"/>
    <tableColumn id="19" name="Дивиденды на акцию (9 мес. 2013 года), руб" dataDxfId="38"/>
    <tableColumn id="27" name="Годовые дивиденды на акцию  (2013 год), руб" dataDxfId="37"/>
    <tableColumn id="12" name="Cуммарные дивиденды на акцию (2013 год), руб." dataDxfId="36"/>
    <tableColumn id="6" name="Цена акции на дату отсечки (с учетом Т+2), руб." dataDxfId="35"/>
    <tableColumn id="20" name="Дивидендная доходность за 2013 год" dataDxfId="34"/>
    <tableColumn id="33" name="Дата выплаты дивидендов для проф участников" dataDxfId="33"/>
    <tableColumn id="28" name="Дата выплаты дивидендов для прочих акционеров" dataDxfId="32"/>
    <tableColumn id="21" name="Дата закрытия реестра под ВОСА " dataDxfId="31"/>
    <tableColumn id="23" name="Дата проведения ВОСА " dataDxfId="30"/>
    <tableColumn id="25" name="Дата проведения собрания акционеров " dataDxfId="29"/>
    <tableColumn id="24" name="Дата закрытия реестра под дивиденды " dataDxfId="28"/>
    <tableColumn id="11" name="Дивиденды на акцию_x000a_ (1 кв.2014 г.), руб." dataDxfId="27"/>
    <tableColumn id="9" name="Дивиденды на акцию _x000a_(2 кв.2014 г.), руб." dataDxfId="26"/>
    <tableColumn id="22" name="Дивиденды на акцию _x000a_(1 полугодие _x000a_2014 год), руб." dataDxfId="25"/>
    <tableColumn id="13" name="Дивиденды на акцию_x000a_ (3 кв. 2014 год), руб." dataDxfId="24"/>
    <tableColumn id="7" name="Дивиденды на акцию_x000a_ (9 мес. 2014 года), руб" dataDxfId="23"/>
    <tableColumn id="26" name="Дивиденды на акцию _x000a_(2 полугодие _x000a_2014 год), руб." dataDxfId="22"/>
    <tableColumn id="15" name="Дивиденды на акцию _x000a_(2014 год), руб." dataDxfId="21"/>
    <tableColumn id="29" name="Цена акции на дату закрытия реестра под выплату дивидендов_x000a_(руб.*)" dataDxfId="20"/>
    <tableColumn id="32" name="Дивидендная_x000a_ доходность_x000a_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18" dataDxfId="16" headerRowBorderDxfId="17" tableBorderDxfId="15">
  <autoFilter ref="B1:P59"/>
  <tableColumns count="15">
    <tableColumn id="1" name="Название компании" dataDxfId="14">
      <calculatedColumnFormula>Таблица1[[#This Row],[Название 
компании]]</calculatedColumnFormula>
    </tableColumn>
    <tableColumn id="2" name="Тикер" dataDxfId="13"/>
    <tableColumn id="3" name="Ссылка на первоист." dataDxfId="12"/>
    <tableColumn id="4" name="Дата закрытия реестра под ГОСА" dataDxfId="11"/>
    <tableColumn id="5" name="Дата проведения ГОСА" dataDxfId="10">
      <calculatedColumnFormula>Таблица1[[#This Row],[Дата проведения ГОСА]]</calculatedColumnFormula>
    </tableColumn>
    <tableColumn id="8" name="Дата закрытия реестра под дивиденды" dataDxfId="9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8">
      <calculatedColumnFormula>#REF!</calculatedColumnFormula>
    </tableColumn>
    <tableColumn id="9" name="Дата выплаты дивидендов для прочих акционеров" dataDxfId="7">
      <calculatedColumnFormula>#REF!</calculatedColumnFormula>
    </tableColumn>
    <tableColumn id="11" name="Тип " dataDxfId="6">
      <calculatedColumnFormula>#REF!</calculatedColumnFormula>
    </tableColumn>
    <tableColumn id="15" name="Промежуточные дивиденды на акцию, руб" dataDxfId="5"/>
    <tableColumn id="12" name="Дивиденды на акцию, руб." dataDxfId="4"/>
    <tableColumn id="13" name="Дивидендная доходность (ожидаемая), %" dataDxfId="3"/>
    <tableColumn id="16" name="Суммарные дивиденды на акцию, руб" dataDxfId="2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1"/>
    <tableColumn id="6" name="Дивид. доходность, %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vatek.ru/ru/press/releases/index.php?id_4=851" TargetMode="External"/><Relationship Id="rId13" Type="http://schemas.openxmlformats.org/officeDocument/2006/relationships/hyperlink" Target="http://www.uralkali.com/ru/press_center/company_news/item16382/" TargetMode="External"/><Relationship Id="rId18" Type="http://schemas.openxmlformats.org/officeDocument/2006/relationships/hyperlink" Target="http://www.sberbank.ru/moscow/ru/press_center/all/index.php?id114=200001720" TargetMode="External"/><Relationship Id="rId26" Type="http://schemas.openxmlformats.org/officeDocument/2006/relationships/hyperlink" Target="http://www.sistema.ru/" TargetMode="External"/><Relationship Id="rId39" Type="http://schemas.openxmlformats.org/officeDocument/2006/relationships/hyperlink" Target="http://www.eon-russia.ru/pressroom/news/488644/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http://www.e-disclosure.ru/portal/event.aspx?EventId=eB5rRDfdokWiYOuO47bygQ-B-B" TargetMode="External"/><Relationship Id="rId34" Type="http://schemas.openxmlformats.org/officeDocument/2006/relationships/hyperlink" Target="http://www.e-disclosure.ru/portal/event.aspx?EventId=-C1XiW5-AnEkmDNRAOARB2YA-B-B" TargetMode="External"/><Relationship Id="rId42" Type="http://schemas.openxmlformats.org/officeDocument/2006/relationships/hyperlink" Target="http://www.e-disclosure.ru/portal/event.aspx?EventId=SP0wGvGetEerUC4dZRraBQ-B-B" TargetMode="External"/><Relationship Id="rId7" Type="http://schemas.openxmlformats.org/officeDocument/2006/relationships/hyperlink" Target="http://www.polymetal.ru/~/media/Files/P/Polymetal/Attachments/pdf/AGM/2014/Notice%20of%20Annual%20General%20Meeting__rus.pdf" TargetMode="External"/><Relationship Id="rId12" Type="http://schemas.openxmlformats.org/officeDocument/2006/relationships/hyperlink" Target="http://www.magnit-info.ru/upload/iblock/5a1/5a1f6d8c37b16f20ed99486d5c15585f.pdf" TargetMode="External"/><Relationship Id="rId17" Type="http://schemas.openxmlformats.org/officeDocument/2006/relationships/hyperlink" Target="http://pharmstd.ru/page_30.html" TargetMode="External"/><Relationship Id="rId25" Type="http://schemas.openxmlformats.org/officeDocument/2006/relationships/hyperlink" Target="http://www.sberbank.ru/moscow/ru/press_center/all/index.php?id114=200001720" TargetMode="External"/><Relationship Id="rId33" Type="http://schemas.openxmlformats.org/officeDocument/2006/relationships/hyperlink" Target="http://www.e-disclosure.ru/portal/event.aspx?EventId=t-ATQVqvImEa7BBELAR0jsg-B-B" TargetMode="External"/><Relationship Id="rId38" Type="http://schemas.openxmlformats.org/officeDocument/2006/relationships/hyperlink" Target="http://www.e-disclosure.ru/portal/event.aspx?EventId=cQEYMGyHak2kXUGkxTv1-Ag-B-B" TargetMode="External"/><Relationship Id="rId46" Type="http://schemas.openxmlformats.org/officeDocument/2006/relationships/comments" Target="../comments1.xml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://www.aeroflot.ru/cms/about/shareholders/corporate_calendar" TargetMode="External"/><Relationship Id="rId20" Type="http://schemas.openxmlformats.org/officeDocument/2006/relationships/hyperlink" Target="http://www.e-disclosure.ru/portal/event.aspx?EventId=h489qPre40SAaQR7PPUUKw-B-B" TargetMode="External"/><Relationship Id="rId29" Type="http://schemas.openxmlformats.org/officeDocument/2006/relationships/hyperlink" Target="http://www.bashneft.ru/press/releases/6875/" TargetMode="External"/><Relationship Id="rId41" Type="http://schemas.openxmlformats.org/officeDocument/2006/relationships/hyperlink" Target="http://www.e-disclosure.ru/portal/event.aspx?EventId=mMOh7bJWEkm3SJaaxcAjwQ-B-B" TargetMode="Externa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vtb.ru/ir/calendar/" TargetMode="External"/><Relationship Id="rId24" Type="http://schemas.openxmlformats.org/officeDocument/2006/relationships/hyperlink" Target="http://www.e-disclosure.ru/portal/event.aspx?EventId=1VOGzEieXE2JDAKClrvTDA-B-B" TargetMode="External"/><Relationship Id="rId32" Type="http://schemas.openxmlformats.org/officeDocument/2006/relationships/hyperlink" Target="http://www.e-disclosure.ru/portal/event.aspx?EventId=apJIonGuR0Kdu-ATD4a4qqA-B-B" TargetMode="External"/><Relationship Id="rId37" Type="http://schemas.openxmlformats.org/officeDocument/2006/relationships/hyperlink" Target="http://www.e-disclosure.ru/portal/event.aspx?EventId=EMy3zLuWNke157jN4DhZLw-B-B" TargetMode="External"/><Relationship Id="rId40" Type="http://schemas.openxmlformats.org/officeDocument/2006/relationships/hyperlink" Target="http://www.e-disclosure.ru/portal/event.aspx?EventId=oJnUIiEjlEWzQEz4nY7eWg-B-B" TargetMode="External"/><Relationship Id="rId45" Type="http://schemas.openxmlformats.org/officeDocument/2006/relationships/table" Target="../tables/table1.xm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s://moex.com/ru/listing/emidocs.aspx?id=1082" TargetMode="External"/><Relationship Id="rId23" Type="http://schemas.openxmlformats.org/officeDocument/2006/relationships/hyperlink" Target="http://www.mmk.ru/press_center/61458/" TargetMode="External"/><Relationship Id="rId28" Type="http://schemas.openxmlformats.org/officeDocument/2006/relationships/hyperlink" Target="http://www.tgc1.ru/uploads/media/Decisions_BD_14042014.pdf" TargetMode="External"/><Relationship Id="rId36" Type="http://schemas.openxmlformats.org/officeDocument/2006/relationships/hyperlink" Target="http://www.e-disclosure.ru/portal/event.aspx?EventId=1WK-AKMyf8U22ROTz1MnMDw-B-B" TargetMode="External"/><Relationship Id="rId10" Type="http://schemas.openxmlformats.org/officeDocument/2006/relationships/hyperlink" Target="http://www.company.mts.ru/comp/press-centre/press_release/2014-04-14-3634539/" TargetMode="External"/><Relationship Id="rId19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1" Type="http://schemas.openxmlformats.org/officeDocument/2006/relationships/hyperlink" Target="http://www.e-disclosure.ru/portal/event.aspx?EventId=aLs-CM-CT9O0C5aoXlfnob4w-B-B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4" Type="http://schemas.openxmlformats.org/officeDocument/2006/relationships/hyperlink" Target="http://www.phosagro.ru/investors/ir/item6935.php" TargetMode="External"/><Relationship Id="rId22" Type="http://schemas.openxmlformats.org/officeDocument/2006/relationships/hyperlink" Target="http://www.interrao.ru/press-center/news/?ELEMENT_ID=4005" TargetMode="External"/><Relationship Id="rId27" Type="http://schemas.openxmlformats.org/officeDocument/2006/relationships/hyperlink" Target="http://nlmk.com/ru/press-release/?pid=1099" TargetMode="External"/><Relationship Id="rId30" Type="http://schemas.openxmlformats.org/officeDocument/2006/relationships/hyperlink" Target="http://www.sollers-auto.com/ru/press-center/news/index.php?id35=739" TargetMode="External"/><Relationship Id="rId35" Type="http://schemas.openxmlformats.org/officeDocument/2006/relationships/hyperlink" Target="http://www.e-disclosure.ru/portal/event.aspx?EventId=N5zC8v8LR0OkRDiPjkbeCg-B-B" TargetMode="External"/><Relationship Id="rId43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5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5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BCBCBB"/>
  </sheetPr>
  <dimension ref="A1:C38"/>
  <sheetViews>
    <sheetView topLeftCell="A19" workbookViewId="0">
      <selection activeCell="B9" sqref="B9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1" t="s">
        <v>178</v>
      </c>
    </row>
    <row r="2" spans="1:1" x14ac:dyDescent="0.25">
      <c r="A2" s="11"/>
    </row>
    <row r="3" spans="1:1" x14ac:dyDescent="0.25">
      <c r="A3" s="12" t="s">
        <v>138</v>
      </c>
    </row>
    <row r="4" spans="1:1" x14ac:dyDescent="0.25">
      <c r="A4" s="13"/>
    </row>
    <row r="5" spans="1:1" x14ac:dyDescent="0.25">
      <c r="A5" s="11" t="s">
        <v>139</v>
      </c>
    </row>
    <row r="6" spans="1:1" x14ac:dyDescent="0.25">
      <c r="A6" s="11"/>
    </row>
    <row r="7" spans="1:1" x14ac:dyDescent="0.25">
      <c r="A7" s="11" t="s">
        <v>140</v>
      </c>
    </row>
    <row r="8" spans="1:1" x14ac:dyDescent="0.25">
      <c r="A8" s="11" t="s">
        <v>141</v>
      </c>
    </row>
    <row r="9" spans="1:1" x14ac:dyDescent="0.25">
      <c r="A9" s="14" t="s">
        <v>142</v>
      </c>
    </row>
    <row r="10" spans="1:1" x14ac:dyDescent="0.25">
      <c r="A10" s="14" t="s">
        <v>143</v>
      </c>
    </row>
    <row r="11" spans="1:1" x14ac:dyDescent="0.25">
      <c r="A11" s="14" t="s">
        <v>144</v>
      </c>
    </row>
    <row r="12" spans="1:1" x14ac:dyDescent="0.25">
      <c r="A12" s="14"/>
    </row>
    <row r="13" spans="1:1" x14ac:dyDescent="0.25">
      <c r="A13" s="11" t="s">
        <v>145</v>
      </c>
    </row>
    <row r="14" spans="1:1" x14ac:dyDescent="0.25">
      <c r="A14" s="11" t="s">
        <v>146</v>
      </c>
    </row>
    <row r="15" spans="1:1" x14ac:dyDescent="0.25">
      <c r="A15" s="11" t="s">
        <v>147</v>
      </c>
    </row>
    <row r="16" spans="1:1" x14ac:dyDescent="0.25">
      <c r="A16" s="11"/>
    </row>
    <row r="17" spans="1:3" x14ac:dyDescent="0.25">
      <c r="A17" s="11" t="s">
        <v>148</v>
      </c>
    </row>
    <row r="18" spans="1:3" x14ac:dyDescent="0.25">
      <c r="A18" s="14" t="s">
        <v>149</v>
      </c>
    </row>
    <row r="19" spans="1:3" x14ac:dyDescent="0.25">
      <c r="A19" s="14" t="s">
        <v>150</v>
      </c>
    </row>
    <row r="20" spans="1:3" x14ac:dyDescent="0.25">
      <c r="A20" s="13"/>
    </row>
    <row r="21" spans="1:3" x14ac:dyDescent="0.25">
      <c r="A21" s="13" t="s">
        <v>151</v>
      </c>
    </row>
    <row r="22" spans="1:3" x14ac:dyDescent="0.25">
      <c r="A22" s="13"/>
    </row>
    <row r="23" spans="1:3" ht="15.75" thickBot="1" x14ac:dyDescent="0.3">
      <c r="A23" s="13" t="s">
        <v>152</v>
      </c>
    </row>
    <row r="24" spans="1:3" ht="15.75" thickBot="1" x14ac:dyDescent="0.3">
      <c r="A24" s="15"/>
      <c r="B24" s="16" t="s">
        <v>153</v>
      </c>
      <c r="C24" s="16" t="s">
        <v>154</v>
      </c>
    </row>
    <row r="25" spans="1:3" ht="15.75" thickBot="1" x14ac:dyDescent="0.3">
      <c r="A25" s="17" t="s">
        <v>155</v>
      </c>
      <c r="B25" s="18" t="s">
        <v>156</v>
      </c>
      <c r="C25" s="18" t="s">
        <v>157</v>
      </c>
    </row>
    <row r="26" spans="1:3" ht="25.5" x14ac:dyDescent="0.25">
      <c r="A26" s="300" t="s">
        <v>158</v>
      </c>
      <c r="B26" s="19" t="s">
        <v>159</v>
      </c>
      <c r="C26" s="19" t="s">
        <v>161</v>
      </c>
    </row>
    <row r="27" spans="1:3" ht="15.75" thickBot="1" x14ac:dyDescent="0.3">
      <c r="A27" s="301"/>
      <c r="B27" s="20" t="s">
        <v>160</v>
      </c>
      <c r="C27" s="20" t="s">
        <v>162</v>
      </c>
    </row>
    <row r="28" spans="1:3" ht="25.5" x14ac:dyDescent="0.25">
      <c r="A28" s="300" t="s">
        <v>0</v>
      </c>
      <c r="B28" s="300" t="s">
        <v>163</v>
      </c>
      <c r="C28" s="19" t="s">
        <v>164</v>
      </c>
    </row>
    <row r="29" spans="1:3" ht="26.25" thickBot="1" x14ac:dyDescent="0.3">
      <c r="A29" s="301"/>
      <c r="B29" s="301"/>
      <c r="C29" s="20" t="s">
        <v>165</v>
      </c>
    </row>
    <row r="30" spans="1:3" ht="25.5" customHeight="1" x14ac:dyDescent="0.25">
      <c r="A30" s="300" t="s">
        <v>166</v>
      </c>
      <c r="B30" s="300" t="s">
        <v>167</v>
      </c>
      <c r="C30" s="19" t="s">
        <v>169</v>
      </c>
    </row>
    <row r="31" spans="1:3" ht="26.25" thickBot="1" x14ac:dyDescent="0.3">
      <c r="A31" s="301"/>
      <c r="B31" s="302"/>
      <c r="C31" s="20" t="s">
        <v>170</v>
      </c>
    </row>
    <row r="32" spans="1:3" x14ac:dyDescent="0.25">
      <c r="A32" s="300" t="s">
        <v>171</v>
      </c>
      <c r="B32" s="302" t="s">
        <v>168</v>
      </c>
      <c r="C32" s="19" t="s">
        <v>169</v>
      </c>
    </row>
    <row r="33" spans="1:3" ht="25.5" x14ac:dyDescent="0.25">
      <c r="A33" s="302"/>
      <c r="B33" s="302"/>
      <c r="C33" s="19" t="s">
        <v>172</v>
      </c>
    </row>
    <row r="34" spans="1:3" ht="64.5" thickBot="1" x14ac:dyDescent="0.3">
      <c r="A34" s="301"/>
      <c r="B34" s="301"/>
      <c r="C34" s="20" t="s">
        <v>173</v>
      </c>
    </row>
    <row r="35" spans="1:3" ht="51" x14ac:dyDescent="0.25">
      <c r="A35" s="300" t="s">
        <v>174</v>
      </c>
      <c r="B35" s="300" t="s">
        <v>175</v>
      </c>
      <c r="C35" s="19" t="s">
        <v>176</v>
      </c>
    </row>
    <row r="36" spans="1:3" ht="39" thickBot="1" x14ac:dyDescent="0.3">
      <c r="A36" s="301"/>
      <c r="B36" s="301"/>
      <c r="C36" s="20" t="s">
        <v>177</v>
      </c>
    </row>
    <row r="37" spans="1:3" x14ac:dyDescent="0.25">
      <c r="A37" s="11"/>
    </row>
    <row r="38" spans="1:3" ht="78.75" customHeight="1" x14ac:dyDescent="0.25">
      <c r="A38" s="299" t="s">
        <v>179</v>
      </c>
      <c r="B38" s="299"/>
      <c r="C38" s="299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workbookViewId="0">
      <selection activeCell="K25" sqref="K25"/>
    </sheetView>
  </sheetViews>
  <sheetFormatPr defaultRowHeight="15" x14ac:dyDescent="0.25"/>
  <cols>
    <col min="2" max="2" width="9.140625" customWidth="1"/>
  </cols>
  <sheetData>
    <row r="1" spans="1:27" ht="17.25" thickBot="1" x14ac:dyDescent="0.3">
      <c r="A1" s="310" t="s">
        <v>331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</row>
    <row r="2" spans="1:27" ht="15.75" x14ac:dyDescent="0.25">
      <c r="A2" s="278" t="s">
        <v>329</v>
      </c>
      <c r="B2" s="303" t="s">
        <v>334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5"/>
    </row>
    <row r="3" spans="1:27" ht="15.75" x14ac:dyDescent="0.25">
      <c r="A3" s="209"/>
      <c r="B3" s="306" t="s">
        <v>332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7"/>
    </row>
    <row r="4" spans="1:27" ht="16.5" thickBot="1" x14ac:dyDescent="0.3">
      <c r="A4" s="210"/>
      <c r="B4" s="308" t="s">
        <v>357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9"/>
    </row>
  </sheetData>
  <mergeCells count="4">
    <mergeCell ref="B2:AA2"/>
    <mergeCell ref="B3:AA3"/>
    <mergeCell ref="B4:AA4"/>
    <mergeCell ref="A1:AA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94005F"/>
  </sheetPr>
  <dimension ref="A1:AM745"/>
  <sheetViews>
    <sheetView topLeftCell="B1" zoomScaleNormal="100" workbookViewId="0">
      <pane xSplit="1" ySplit="1" topLeftCell="C32" activePane="bottomRight" state="frozen"/>
      <selection activeCell="B1" sqref="B1"/>
      <selection pane="topRight" activeCell="C1" sqref="C1"/>
      <selection pane="bottomLeft" activeCell="B2" sqref="B2"/>
      <selection pane="bottomRight" activeCell="AD47" sqref="AD47"/>
    </sheetView>
  </sheetViews>
  <sheetFormatPr defaultRowHeight="15" outlineLevelRow="1" outlineLevelCol="1" x14ac:dyDescent="0.25"/>
  <cols>
    <col min="1" max="1" width="19.140625" style="4" hidden="1" customWidth="1"/>
    <col min="2" max="2" width="27.85546875" style="111" customWidth="1"/>
    <col min="3" max="3" width="9.140625" style="109" customWidth="1"/>
    <col min="4" max="4" width="8.85546875" style="4" hidden="1" customWidth="1"/>
    <col min="5" max="5" width="13" style="4" hidden="1" customWidth="1" outlineLevel="1"/>
    <col min="6" max="6" width="24.7109375" style="4" hidden="1" customWidth="1" outlineLevel="1"/>
    <col min="7" max="7" width="15.140625" style="6" hidden="1" customWidth="1" outlineLevel="1"/>
    <col min="8" max="9" width="25.85546875" style="4" hidden="1" customWidth="1" outlineLevel="1"/>
    <col min="10" max="11" width="23.42578125" style="4" hidden="1" customWidth="1" outlineLevel="1"/>
    <col min="12" max="12" width="11.42578125" style="4" hidden="1" customWidth="1" outlineLevel="1"/>
    <col min="13" max="13" width="16.140625" style="4" hidden="1" customWidth="1" outlineLevel="1"/>
    <col min="14" max="14" width="5.28515625" style="4" hidden="1" customWidth="1" outlineLevel="1"/>
    <col min="15" max="16" width="11.7109375" style="4" hidden="1" customWidth="1" outlineLevel="1"/>
    <col min="17" max="17" width="6.7109375" style="102" hidden="1" customWidth="1" outlineLevel="1"/>
    <col min="18" max="18" width="13.85546875" style="4" hidden="1" customWidth="1" outlineLevel="1"/>
    <col min="19" max="19" width="0.5703125" style="4" hidden="1" customWidth="1" collapsed="1"/>
    <col min="20" max="20" width="0.28515625" style="4" customWidth="1"/>
    <col min="21" max="21" width="16.5703125" style="109" customWidth="1"/>
    <col min="22" max="22" width="13.28515625" style="109" customWidth="1"/>
    <col min="23" max="23" width="16.28515625" style="109" customWidth="1"/>
    <col min="24" max="24" width="15" style="109" customWidth="1"/>
    <col min="25" max="25" width="16.85546875" style="109" customWidth="1"/>
    <col min="26" max="26" width="12.85546875" style="109" customWidth="1"/>
    <col min="27" max="27" width="21" style="109" customWidth="1"/>
    <col min="28" max="28" width="21.28515625" style="109" customWidth="1"/>
    <col min="29" max="29" width="16.5703125" style="110" bestFit="1" customWidth="1"/>
    <col min="30" max="30" width="17.7109375" style="4" customWidth="1"/>
    <col min="31" max="31" width="14.7109375" style="220" customWidth="1"/>
    <col min="32" max="16384" width="9.140625" style="4"/>
  </cols>
  <sheetData>
    <row r="1" spans="1:39" s="3" customFormat="1" ht="84" customHeight="1" x14ac:dyDescent="0.25">
      <c r="A1" s="2" t="s">
        <v>2</v>
      </c>
      <c r="B1" s="104" t="s">
        <v>271</v>
      </c>
      <c r="C1" s="113" t="s">
        <v>93</v>
      </c>
      <c r="D1" s="113" t="s">
        <v>276</v>
      </c>
      <c r="E1" s="25" t="s">
        <v>1</v>
      </c>
      <c r="F1" s="25" t="s">
        <v>0</v>
      </c>
      <c r="G1" s="25" t="s">
        <v>102</v>
      </c>
      <c r="H1" s="25" t="s">
        <v>224</v>
      </c>
      <c r="I1" s="25" t="s">
        <v>225</v>
      </c>
      <c r="J1" s="25" t="s">
        <v>264</v>
      </c>
      <c r="K1" s="25" t="s">
        <v>256</v>
      </c>
      <c r="L1" s="25" t="s">
        <v>265</v>
      </c>
      <c r="M1" s="25" t="s">
        <v>258</v>
      </c>
      <c r="N1" s="25" t="s">
        <v>257</v>
      </c>
      <c r="O1" s="25" t="s">
        <v>261</v>
      </c>
      <c r="P1" s="103" t="s">
        <v>255</v>
      </c>
      <c r="Q1" s="105" t="s">
        <v>199</v>
      </c>
      <c r="R1" s="105" t="s">
        <v>200</v>
      </c>
      <c r="S1" s="113" t="s">
        <v>266</v>
      </c>
      <c r="T1" s="113" t="s">
        <v>267</v>
      </c>
      <c r="U1" s="113" t="s">
        <v>272</v>
      </c>
      <c r="V1" s="113" t="s">
        <v>263</v>
      </c>
      <c r="W1" s="113" t="s">
        <v>275</v>
      </c>
      <c r="X1" s="113" t="s">
        <v>274</v>
      </c>
      <c r="Y1" s="113" t="s">
        <v>269</v>
      </c>
      <c r="Z1" s="113" t="s">
        <v>328</v>
      </c>
      <c r="AA1" s="113" t="s">
        <v>270</v>
      </c>
      <c r="AB1" s="113" t="s">
        <v>315</v>
      </c>
      <c r="AC1" s="113" t="s">
        <v>327</v>
      </c>
      <c r="AD1" s="113" t="s">
        <v>355</v>
      </c>
      <c r="AE1" s="205" t="s">
        <v>321</v>
      </c>
    </row>
    <row r="2" spans="1:39" outlineLevel="1" x14ac:dyDescent="0.25">
      <c r="A2" s="8" t="s">
        <v>4</v>
      </c>
      <c r="B2" s="164" t="s">
        <v>103</v>
      </c>
      <c r="C2" s="156" t="s">
        <v>3</v>
      </c>
      <c r="D2" s="116" t="s">
        <v>135</v>
      </c>
      <c r="E2" s="117">
        <v>41767</v>
      </c>
      <c r="F2" s="117">
        <v>41817</v>
      </c>
      <c r="G2" s="117">
        <v>41837</v>
      </c>
      <c r="H2" s="118"/>
      <c r="I2" s="118"/>
      <c r="J2" s="118"/>
      <c r="K2" s="118"/>
      <c r="L2" s="118"/>
      <c r="M2" s="118"/>
      <c r="N2" s="119">
        <v>7.2</v>
      </c>
      <c r="O2" s="120">
        <v>146.52000000000001</v>
      </c>
      <c r="P2" s="121">
        <v>4.9140049140049137E-2</v>
      </c>
      <c r="Q2" s="122" t="s">
        <v>201</v>
      </c>
      <c r="R2" s="122" t="s">
        <v>202</v>
      </c>
      <c r="S2" s="123"/>
      <c r="T2" s="123"/>
      <c r="U2" s="166">
        <v>42181</v>
      </c>
      <c r="V2" s="166">
        <v>42201</v>
      </c>
      <c r="W2" s="166" t="s">
        <v>273</v>
      </c>
      <c r="X2" s="166" t="s">
        <v>273</v>
      </c>
      <c r="Y2" s="166" t="s">
        <v>273</v>
      </c>
      <c r="Z2" s="167" t="s">
        <v>273</v>
      </c>
      <c r="AA2" s="166" t="s">
        <v>273</v>
      </c>
      <c r="AB2" s="166" t="s">
        <v>273</v>
      </c>
      <c r="AC2" s="168">
        <f xml:space="preserve"> 7.2</f>
        <v>7.2</v>
      </c>
      <c r="AD2" s="169">
        <v>146.5</v>
      </c>
      <c r="AE2" s="212">
        <f>Таблица1[[#This Row],[Дивиденды на акцию 
(2014 год), руб.]]/Таблица1[[#This Row],[Цена акции на дату закрытия реестра под выплату дивидендов
(руб.*)]]</f>
        <v>4.9146757679180891E-2</v>
      </c>
      <c r="AK2" s="108"/>
    </row>
    <row r="3" spans="1:39" x14ac:dyDescent="0.25">
      <c r="A3" s="8"/>
      <c r="B3" s="164" t="s">
        <v>187</v>
      </c>
      <c r="C3" s="157" t="s">
        <v>188</v>
      </c>
      <c r="D3" s="124" t="s">
        <v>306</v>
      </c>
      <c r="E3" s="125">
        <v>41747</v>
      </c>
      <c r="F3" s="125">
        <v>41796</v>
      </c>
      <c r="G3" s="125">
        <v>41813</v>
      </c>
      <c r="H3" s="126"/>
      <c r="I3" s="126">
        <v>4.09</v>
      </c>
      <c r="J3" s="126"/>
      <c r="K3" s="127"/>
      <c r="L3" s="127"/>
      <c r="M3" s="127">
        <v>5.29</v>
      </c>
      <c r="N3" s="127">
        <f>SUM(Таблица1[[#This Row],[Дивиденды на акцию (2 кв.2013 год), руб.]:[Годовые дивиденды на акцию  (2013 год), руб]])</f>
        <v>9.379999999999999</v>
      </c>
      <c r="O3" s="127">
        <v>153.5</v>
      </c>
      <c r="P3" s="128">
        <v>3.446254071661238E-2</v>
      </c>
      <c r="Q3" s="125" t="s">
        <v>226</v>
      </c>
      <c r="R3" s="129" t="s">
        <v>216</v>
      </c>
      <c r="S3" s="130">
        <v>41874</v>
      </c>
      <c r="T3" s="130">
        <v>41912</v>
      </c>
      <c r="U3" s="170" t="s">
        <v>293</v>
      </c>
      <c r="V3" s="170" t="s">
        <v>298</v>
      </c>
      <c r="W3" s="171" t="s">
        <v>273</v>
      </c>
      <c r="X3" s="171" t="s">
        <v>273</v>
      </c>
      <c r="Y3" s="172">
        <v>4.62</v>
      </c>
      <c r="Z3" s="172" t="s">
        <v>273</v>
      </c>
      <c r="AA3" s="172" t="s">
        <v>273</v>
      </c>
      <c r="AB3" s="173">
        <f>1.85</f>
        <v>1.85</v>
      </c>
      <c r="AC3" s="170" t="s">
        <v>273</v>
      </c>
      <c r="AD3" s="174">
        <v>137.9</v>
      </c>
      <c r="AE3" s="213">
        <f>Таблица1[[#This Row],[Дивиденды на акцию 
(2 полугодие 
2014 год), руб.]]/Таблица1[[#This Row],[Цена акции на дату закрытия реестра под выплату дивидендов
(руб.*)]]</f>
        <v>1.3415518491660623E-2</v>
      </c>
      <c r="AF3" s="311"/>
      <c r="AG3" s="311"/>
      <c r="AH3" s="311"/>
      <c r="AI3" s="311"/>
      <c r="AJ3" s="311"/>
      <c r="AK3" s="311"/>
      <c r="AL3" s="311"/>
      <c r="AM3" s="311"/>
    </row>
    <row r="4" spans="1:39" outlineLevel="1" x14ac:dyDescent="0.25">
      <c r="A4" s="9" t="s">
        <v>6</v>
      </c>
      <c r="B4" s="164" t="s">
        <v>320</v>
      </c>
      <c r="C4" s="158" t="s">
        <v>45</v>
      </c>
      <c r="D4" s="131" t="s">
        <v>135</v>
      </c>
      <c r="E4" s="125">
        <v>41753</v>
      </c>
      <c r="F4" s="125">
        <v>41801</v>
      </c>
      <c r="G4" s="125">
        <v>41813</v>
      </c>
      <c r="H4" s="126">
        <v>0.43</v>
      </c>
      <c r="I4" s="126">
        <v>2.0299999999999998</v>
      </c>
      <c r="J4" s="126"/>
      <c r="K4" s="126">
        <v>2.0099999999999998</v>
      </c>
      <c r="L4" s="126"/>
      <c r="M4" s="126"/>
      <c r="N4" s="132">
        <v>3.83</v>
      </c>
      <c r="O4" s="132">
        <v>294</v>
      </c>
      <c r="P4" s="128">
        <v>2.1292517006802722E-2</v>
      </c>
      <c r="Q4" s="125" t="s">
        <v>226</v>
      </c>
      <c r="R4" s="129" t="s">
        <v>216</v>
      </c>
      <c r="S4" s="130">
        <v>41918</v>
      </c>
      <c r="T4" s="130">
        <v>41957</v>
      </c>
      <c r="U4" s="170" t="s">
        <v>292</v>
      </c>
      <c r="V4" s="171" t="s">
        <v>293</v>
      </c>
      <c r="W4" s="172">
        <v>2.4300000000000002</v>
      </c>
      <c r="X4" s="172">
        <v>2.14</v>
      </c>
      <c r="Y4" s="172" t="s">
        <v>273</v>
      </c>
      <c r="Z4" s="172" t="s">
        <v>273</v>
      </c>
      <c r="AA4" s="172">
        <v>54.46</v>
      </c>
      <c r="AB4" s="172" t="s">
        <v>273</v>
      </c>
      <c r="AC4" s="173">
        <v>14.65</v>
      </c>
      <c r="AD4" s="175">
        <v>622</v>
      </c>
      <c r="AE4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2.3553054662379422E-2</v>
      </c>
      <c r="AF4" s="311"/>
      <c r="AG4" s="311"/>
      <c r="AH4" s="311"/>
      <c r="AI4" s="311"/>
      <c r="AJ4" s="311"/>
      <c r="AK4" s="311"/>
      <c r="AL4" s="311"/>
      <c r="AM4" s="311"/>
    </row>
    <row r="5" spans="1:39" outlineLevel="1" x14ac:dyDescent="0.25">
      <c r="A5" s="9"/>
      <c r="B5" s="164" t="s">
        <v>117</v>
      </c>
      <c r="C5" s="158" t="s">
        <v>47</v>
      </c>
      <c r="D5" s="131" t="s">
        <v>135</v>
      </c>
      <c r="E5" s="125">
        <v>41756</v>
      </c>
      <c r="F5" s="125">
        <v>41796</v>
      </c>
      <c r="G5" s="125">
        <v>41807</v>
      </c>
      <c r="H5" s="127"/>
      <c r="I5" s="127"/>
      <c r="J5" s="127"/>
      <c r="K5" s="127"/>
      <c r="L5" s="127"/>
      <c r="M5" s="127"/>
      <c r="N5" s="132">
        <v>0.67</v>
      </c>
      <c r="O5" s="132">
        <v>48.33</v>
      </c>
      <c r="P5" s="128">
        <v>1.3863025036209396E-2</v>
      </c>
      <c r="Q5" s="125" t="s">
        <v>227</v>
      </c>
      <c r="R5" s="129" t="s">
        <v>231</v>
      </c>
      <c r="S5" s="130">
        <v>41875</v>
      </c>
      <c r="T5" s="130">
        <v>41912</v>
      </c>
      <c r="U5" s="170" t="s">
        <v>293</v>
      </c>
      <c r="V5" s="170" t="s">
        <v>294</v>
      </c>
      <c r="W5" s="171" t="s">
        <v>273</v>
      </c>
      <c r="X5" s="171" t="s">
        <v>273</v>
      </c>
      <c r="Y5" s="176">
        <v>0.88</v>
      </c>
      <c r="Z5" s="176" t="s">
        <v>273</v>
      </c>
      <c r="AA5" s="176" t="s">
        <v>273</v>
      </c>
      <c r="AB5" s="177">
        <v>1.56</v>
      </c>
      <c r="AC5" s="170" t="s">
        <v>273</v>
      </c>
      <c r="AD5" s="176">
        <v>72.8</v>
      </c>
      <c r="AE5" s="213">
        <f>3.2/Таблица1[[#This Row],[Цена акции на дату закрытия реестра под выплату дивидендов
(руб.*)]]</f>
        <v>4.3956043956043959E-2</v>
      </c>
      <c r="AF5" s="311"/>
      <c r="AG5" s="311"/>
      <c r="AH5" s="311"/>
      <c r="AI5" s="311"/>
      <c r="AJ5" s="311"/>
      <c r="AK5" s="311"/>
      <c r="AL5" s="311"/>
      <c r="AM5" s="311"/>
    </row>
    <row r="6" spans="1:39" x14ac:dyDescent="0.25">
      <c r="A6" s="8" t="s">
        <v>8</v>
      </c>
      <c r="B6" s="164" t="s">
        <v>118</v>
      </c>
      <c r="C6" s="158" t="s">
        <v>49</v>
      </c>
      <c r="D6" s="131" t="s">
        <v>135</v>
      </c>
      <c r="E6" s="125">
        <v>41755</v>
      </c>
      <c r="F6" s="125">
        <v>41803</v>
      </c>
      <c r="G6" s="125">
        <v>41814</v>
      </c>
      <c r="H6" s="130"/>
      <c r="I6" s="130"/>
      <c r="J6" s="130"/>
      <c r="K6" s="127"/>
      <c r="L6" s="127"/>
      <c r="M6" s="126">
        <v>15.45</v>
      </c>
      <c r="N6" s="132">
        <v>19.3</v>
      </c>
      <c r="O6" s="132">
        <v>1237.8</v>
      </c>
      <c r="P6" s="128">
        <v>1.5592179673614478E-2</v>
      </c>
      <c r="Q6" s="125" t="s">
        <v>217</v>
      </c>
      <c r="R6" s="129" t="s">
        <v>228</v>
      </c>
      <c r="S6" s="130">
        <v>41972</v>
      </c>
      <c r="T6" s="130">
        <v>42004</v>
      </c>
      <c r="U6" s="170" t="s">
        <v>295</v>
      </c>
      <c r="V6" s="170" t="s">
        <v>296</v>
      </c>
      <c r="W6" s="171" t="s">
        <v>273</v>
      </c>
      <c r="X6" s="171" t="s">
        <v>273</v>
      </c>
      <c r="Y6" s="178">
        <v>25</v>
      </c>
      <c r="Z6" s="172" t="s">
        <v>273</v>
      </c>
      <c r="AA6" s="178">
        <v>20</v>
      </c>
      <c r="AB6" s="172" t="s">
        <v>273</v>
      </c>
      <c r="AC6" s="179">
        <f>15</f>
        <v>15</v>
      </c>
      <c r="AD6" s="180">
        <v>2044</v>
      </c>
      <c r="AE6" s="213">
        <f>Таблица1[[#This Row],[Дивиденды на акцию 
(2014 год), руб.]]/Таблица1[[#This Row],[Цена акции на дату закрытия реестра под выплату дивидендов
(руб.*)]]</f>
        <v>7.3385518590998039E-3</v>
      </c>
      <c r="AF6" s="311"/>
      <c r="AG6" s="311"/>
      <c r="AH6" s="311"/>
      <c r="AI6" s="311"/>
      <c r="AJ6" s="311"/>
      <c r="AK6" s="311"/>
      <c r="AL6" s="311"/>
      <c r="AM6" s="311"/>
    </row>
    <row r="7" spans="1:39" outlineLevel="1" x14ac:dyDescent="0.25">
      <c r="A7" s="9" t="s">
        <v>10</v>
      </c>
      <c r="B7" s="164" t="s">
        <v>124</v>
      </c>
      <c r="C7" s="158" t="s">
        <v>65</v>
      </c>
      <c r="D7" s="131" t="s">
        <v>135</v>
      </c>
      <c r="E7" s="133">
        <v>41747</v>
      </c>
      <c r="F7" s="125">
        <v>41784</v>
      </c>
      <c r="G7" s="125"/>
      <c r="H7" s="134"/>
      <c r="I7" s="134"/>
      <c r="J7" s="134"/>
      <c r="K7" s="134"/>
      <c r="L7" s="134"/>
      <c r="M7" s="134"/>
      <c r="N7" s="132"/>
      <c r="O7" s="132">
        <v>8.2760000000000004E-3</v>
      </c>
      <c r="P7" s="128"/>
      <c r="Q7" s="125"/>
      <c r="R7" s="129"/>
      <c r="S7" s="130"/>
      <c r="T7" s="130"/>
      <c r="U7" s="171">
        <v>42153</v>
      </c>
      <c r="V7" s="171">
        <v>42164</v>
      </c>
      <c r="W7" s="171" t="s">
        <v>273</v>
      </c>
      <c r="X7" s="171" t="s">
        <v>273</v>
      </c>
      <c r="Y7" s="172" t="s">
        <v>273</v>
      </c>
      <c r="Z7" s="172" t="s">
        <v>273</v>
      </c>
      <c r="AA7" s="172" t="s">
        <v>273</v>
      </c>
      <c r="AB7" s="172" t="s">
        <v>273</v>
      </c>
      <c r="AC7" s="181">
        <v>1.039679E-3</v>
      </c>
      <c r="AD7" s="170">
        <v>1.1519999999999999</v>
      </c>
      <c r="AE7" s="213">
        <f>Таблица1[[#This Row],[Дивиденды на акцию 
(2014 год), руб.]]/Таблица1[[#This Row],[Цена акции на дату закрытия реестра под выплату дивидендов
(руб.*)]]</f>
        <v>9.0249913194444449E-4</v>
      </c>
      <c r="AF7" s="311"/>
      <c r="AG7" s="311"/>
      <c r="AH7" s="311"/>
      <c r="AI7" s="311"/>
      <c r="AJ7" s="311"/>
      <c r="AK7" s="311"/>
      <c r="AL7" s="311"/>
      <c r="AM7" s="311"/>
    </row>
    <row r="8" spans="1:39" outlineLevel="1" x14ac:dyDescent="0.25">
      <c r="A8" s="8" t="s">
        <v>12</v>
      </c>
      <c r="B8" s="164" t="s">
        <v>209</v>
      </c>
      <c r="C8" s="159" t="s">
        <v>262</v>
      </c>
      <c r="D8" s="125"/>
      <c r="E8" s="125">
        <v>41754</v>
      </c>
      <c r="F8" s="125">
        <v>41794</v>
      </c>
      <c r="G8" s="125">
        <v>41806</v>
      </c>
      <c r="H8" s="126"/>
      <c r="I8" s="126"/>
      <c r="J8" s="126"/>
      <c r="K8" s="126"/>
      <c r="L8" s="126"/>
      <c r="M8" s="126"/>
      <c r="N8" s="132">
        <v>0.04</v>
      </c>
      <c r="O8" s="132">
        <v>0.81040000000000001</v>
      </c>
      <c r="P8" s="128">
        <v>4.9358341559723594E-2</v>
      </c>
      <c r="Q8" s="125" t="s">
        <v>237</v>
      </c>
      <c r="R8" s="129" t="s">
        <v>202</v>
      </c>
      <c r="S8" s="130"/>
      <c r="T8" s="130"/>
      <c r="U8" s="170" t="s">
        <v>313</v>
      </c>
      <c r="V8" s="171">
        <v>42179</v>
      </c>
      <c r="W8" s="171" t="s">
        <v>273</v>
      </c>
      <c r="X8" s="171" t="s">
        <v>273</v>
      </c>
      <c r="Y8" s="172" t="s">
        <v>273</v>
      </c>
      <c r="Z8" s="172" t="s">
        <v>273</v>
      </c>
      <c r="AA8" s="172" t="s">
        <v>273</v>
      </c>
      <c r="AB8" s="172" t="s">
        <v>273</v>
      </c>
      <c r="AC8" s="173">
        <v>0.01</v>
      </c>
      <c r="AD8" s="182">
        <v>0.92200000000000004</v>
      </c>
      <c r="AE8" s="213">
        <f>Таблица1[[#This Row],[Дивиденды на акцию 
(2014 год), руб.]]/Таблица1[[#This Row],[Цена акции на дату закрытия реестра под выплату дивидендов
(руб.*)]]</f>
        <v>1.0845986984815618E-2</v>
      </c>
      <c r="AG8" s="107"/>
      <c r="AK8" s="108"/>
    </row>
    <row r="9" spans="1:39" outlineLevel="1" x14ac:dyDescent="0.25">
      <c r="A9" s="9" t="s">
        <v>14</v>
      </c>
      <c r="B9" s="164" t="s">
        <v>333</v>
      </c>
      <c r="C9" s="158" t="s">
        <v>67</v>
      </c>
      <c r="D9" s="131" t="s">
        <v>135</v>
      </c>
      <c r="E9" s="125">
        <v>41765</v>
      </c>
      <c r="F9" s="125">
        <v>41807</v>
      </c>
      <c r="G9" s="125">
        <v>41824</v>
      </c>
      <c r="H9" s="127"/>
      <c r="I9" s="127"/>
      <c r="J9" s="127"/>
      <c r="K9" s="126">
        <v>13.8</v>
      </c>
      <c r="L9" s="126"/>
      <c r="M9" s="126"/>
      <c r="N9" s="132">
        <v>20</v>
      </c>
      <c r="O9" s="132">
        <v>268.98</v>
      </c>
      <c r="P9" s="128">
        <v>7.435497062978659E-2</v>
      </c>
      <c r="Q9" s="130" t="s">
        <v>236</v>
      </c>
      <c r="R9" s="130" t="s">
        <v>251</v>
      </c>
      <c r="S9" s="130">
        <v>41978</v>
      </c>
      <c r="T9" s="130">
        <v>41978</v>
      </c>
      <c r="U9" s="170" t="s">
        <v>294</v>
      </c>
      <c r="V9" s="170" t="s">
        <v>314</v>
      </c>
      <c r="W9" s="171" t="s">
        <v>273</v>
      </c>
      <c r="X9" s="171" t="s">
        <v>273</v>
      </c>
      <c r="Y9" s="172" t="s">
        <v>273</v>
      </c>
      <c r="Z9" s="172" t="s">
        <v>273</v>
      </c>
      <c r="AA9" s="172">
        <f>25</f>
        <v>25</v>
      </c>
      <c r="AB9" s="172" t="s">
        <v>273</v>
      </c>
      <c r="AC9" s="179">
        <v>27</v>
      </c>
      <c r="AD9" s="172">
        <v>216.6</v>
      </c>
      <c r="AE9" s="213">
        <f>Таблица1[[#This Row],[Дивиденды на акцию 
(2014 год), руб.]]/Таблица1[[#This Row],[Цена акции на дату закрытия реестра под выплату дивидендов
(руб.*)]]</f>
        <v>0.12465373961218837</v>
      </c>
      <c r="AG9" s="107"/>
      <c r="AK9" s="108"/>
    </row>
    <row r="10" spans="1:39" outlineLevel="1" x14ac:dyDescent="0.25">
      <c r="A10" s="8" t="s">
        <v>16</v>
      </c>
      <c r="B10" s="162" t="s">
        <v>125</v>
      </c>
      <c r="C10" s="158" t="s">
        <v>69</v>
      </c>
      <c r="D10" s="135"/>
      <c r="E10" s="125">
        <v>41786</v>
      </c>
      <c r="F10" s="125">
        <v>41820</v>
      </c>
      <c r="G10" s="125"/>
      <c r="H10" s="127"/>
      <c r="I10" s="127"/>
      <c r="J10" s="127"/>
      <c r="K10" s="127"/>
      <c r="L10" s="127"/>
      <c r="M10" s="127"/>
      <c r="N10" s="132">
        <v>0</v>
      </c>
      <c r="O10" s="132">
        <v>76.599999999999994</v>
      </c>
      <c r="P10" s="128"/>
      <c r="Q10" s="125"/>
      <c r="R10" s="129"/>
      <c r="S10" s="130">
        <v>41905</v>
      </c>
      <c r="T10" s="130">
        <v>41937</v>
      </c>
      <c r="U10" s="171">
        <v>42184</v>
      </c>
      <c r="V10" s="171" t="s">
        <v>273</v>
      </c>
      <c r="W10" s="171" t="s">
        <v>273</v>
      </c>
      <c r="X10" s="171" t="s">
        <v>273</v>
      </c>
      <c r="Y10" s="172" t="s">
        <v>273</v>
      </c>
      <c r="Z10" s="172" t="s">
        <v>273</v>
      </c>
      <c r="AA10" s="172" t="s">
        <v>273</v>
      </c>
      <c r="AB10" s="172" t="s">
        <v>273</v>
      </c>
      <c r="AC10" s="172" t="s">
        <v>273</v>
      </c>
      <c r="AD10" s="175" t="s">
        <v>273</v>
      </c>
      <c r="AE10" s="213" t="s">
        <v>273</v>
      </c>
      <c r="AG10" s="107"/>
      <c r="AK10" s="108"/>
    </row>
    <row r="11" spans="1:39" outlineLevel="1" x14ac:dyDescent="0.25">
      <c r="A11" s="9" t="s">
        <v>18</v>
      </c>
      <c r="B11" s="162" t="s">
        <v>325</v>
      </c>
      <c r="C11" s="158" t="s">
        <v>71</v>
      </c>
      <c r="D11" s="135"/>
      <c r="E11" s="125">
        <v>41785</v>
      </c>
      <c r="F11" s="125">
        <v>41820</v>
      </c>
      <c r="G11" s="125"/>
      <c r="H11" s="127"/>
      <c r="I11" s="127"/>
      <c r="J11" s="127"/>
      <c r="K11" s="127"/>
      <c r="L11" s="127"/>
      <c r="M11" s="127"/>
      <c r="N11" s="132">
        <v>0</v>
      </c>
      <c r="O11" s="132">
        <v>0.504</v>
      </c>
      <c r="P11" s="128"/>
      <c r="Q11" s="125"/>
      <c r="R11" s="129"/>
      <c r="S11" s="130"/>
      <c r="T11" s="130"/>
      <c r="U11" s="171">
        <v>42185</v>
      </c>
      <c r="V11" s="171" t="s">
        <v>273</v>
      </c>
      <c r="W11" s="171" t="s">
        <v>273</v>
      </c>
      <c r="X11" s="171" t="s">
        <v>273</v>
      </c>
      <c r="Y11" s="172" t="s">
        <v>273</v>
      </c>
      <c r="Z11" s="172" t="s">
        <v>273</v>
      </c>
      <c r="AA11" s="172" t="s">
        <v>273</v>
      </c>
      <c r="AB11" s="172" t="s">
        <v>273</v>
      </c>
      <c r="AC11" s="172" t="s">
        <v>273</v>
      </c>
      <c r="AD11" s="182" t="s">
        <v>273</v>
      </c>
      <c r="AE11" s="213" t="s">
        <v>273</v>
      </c>
      <c r="AG11" s="107"/>
      <c r="AK11" s="108"/>
    </row>
    <row r="12" spans="1:39" x14ac:dyDescent="0.25">
      <c r="A12" s="8" t="s">
        <v>20</v>
      </c>
      <c r="B12" s="164" t="s">
        <v>126</v>
      </c>
      <c r="C12" s="158" t="s">
        <v>73</v>
      </c>
      <c r="D12" s="131" t="s">
        <v>135</v>
      </c>
      <c r="E12" s="125">
        <v>41771</v>
      </c>
      <c r="F12" s="125">
        <v>41820</v>
      </c>
      <c r="G12" s="125"/>
      <c r="H12" s="127"/>
      <c r="I12" s="127"/>
      <c r="J12" s="127"/>
      <c r="K12" s="127"/>
      <c r="L12" s="127"/>
      <c r="M12" s="127"/>
      <c r="N12" s="132">
        <v>0</v>
      </c>
      <c r="O12" s="132">
        <v>626.1</v>
      </c>
      <c r="P12" s="128"/>
      <c r="Q12" s="125"/>
      <c r="R12" s="129"/>
      <c r="S12" s="130">
        <v>41904</v>
      </c>
      <c r="T12" s="130">
        <v>41953</v>
      </c>
      <c r="U12" s="170" t="s">
        <v>308</v>
      </c>
      <c r="V12" s="170" t="s">
        <v>309</v>
      </c>
      <c r="W12" s="171" t="s">
        <v>273</v>
      </c>
      <c r="X12" s="171" t="s">
        <v>273</v>
      </c>
      <c r="Y12" s="172" t="s">
        <v>273</v>
      </c>
      <c r="Z12" s="172" t="s">
        <v>273</v>
      </c>
      <c r="AA12" s="172" t="s">
        <v>273</v>
      </c>
      <c r="AB12" s="172"/>
      <c r="AC12" s="173" t="s">
        <v>310</v>
      </c>
      <c r="AD12" s="178">
        <v>751</v>
      </c>
      <c r="AE12" s="213">
        <f>Таблица1[[#This Row],[Дивиденды на акцию 
(2014 год), руб.]]/Таблица1[[#This Row],[Цена акции на дату закрытия реестра под выплату дивидендов
(руб.*)]]</f>
        <v>7.2703062583222372E-2</v>
      </c>
      <c r="AG12" s="107"/>
      <c r="AK12" s="108"/>
    </row>
    <row r="13" spans="1:39" outlineLevel="1" x14ac:dyDescent="0.25">
      <c r="A13" s="9" t="s">
        <v>22</v>
      </c>
      <c r="B13" s="164" t="s">
        <v>130</v>
      </c>
      <c r="C13" s="158" t="s">
        <v>83</v>
      </c>
      <c r="D13" s="131" t="s">
        <v>135</v>
      </c>
      <c r="E13" s="125">
        <v>41766</v>
      </c>
      <c r="F13" s="125">
        <v>41817</v>
      </c>
      <c r="G13" s="125">
        <v>41829</v>
      </c>
      <c r="H13" s="127"/>
      <c r="I13" s="127"/>
      <c r="J13" s="127"/>
      <c r="K13" s="127"/>
      <c r="L13" s="127"/>
      <c r="M13" s="127"/>
      <c r="N13" s="132">
        <v>2.3363999999999999E-2</v>
      </c>
      <c r="O13" s="132">
        <v>2.25</v>
      </c>
      <c r="P13" s="128">
        <v>1.0383999999999999E-2</v>
      </c>
      <c r="Q13" s="125" t="s">
        <v>238</v>
      </c>
      <c r="R13" s="130" t="s">
        <v>253</v>
      </c>
      <c r="S13" s="130"/>
      <c r="T13" s="130"/>
      <c r="U13" s="171">
        <v>42185</v>
      </c>
      <c r="V13" s="171">
        <v>42198</v>
      </c>
      <c r="W13" s="171" t="s">
        <v>273</v>
      </c>
      <c r="X13" s="171" t="s">
        <v>273</v>
      </c>
      <c r="Y13" s="172" t="s">
        <v>273</v>
      </c>
      <c r="Z13" s="172" t="s">
        <v>273</v>
      </c>
      <c r="AA13" s="172" t="s">
        <v>273</v>
      </c>
      <c r="AB13" s="172" t="s">
        <v>273</v>
      </c>
      <c r="AC13" s="189">
        <v>0.2336</v>
      </c>
      <c r="AD13" s="175">
        <v>1.9</v>
      </c>
      <c r="AE13" s="213">
        <f>Таблица1[[#This Row],[Дивиденды на акцию 
(2014 год), руб.]]/Таблица1[[#This Row],[Цена акции на дату закрытия реестра под выплату дивидендов
(руб.*)]]</f>
        <v>0.12294736842105264</v>
      </c>
      <c r="AG13" s="107"/>
      <c r="AK13" s="108"/>
    </row>
    <row r="14" spans="1:39" outlineLevel="1" x14ac:dyDescent="0.25">
      <c r="A14" s="8" t="s">
        <v>24</v>
      </c>
      <c r="B14" s="162" t="s">
        <v>131</v>
      </c>
      <c r="C14" s="158" t="s">
        <v>85</v>
      </c>
      <c r="D14" s="171" t="s">
        <v>135</v>
      </c>
      <c r="E14" s="171">
        <v>41743</v>
      </c>
      <c r="F14" s="171">
        <v>41789</v>
      </c>
      <c r="G14" s="171">
        <v>41801</v>
      </c>
      <c r="H14" s="171"/>
      <c r="I14" s="171"/>
      <c r="J14" s="171"/>
      <c r="K14" s="171"/>
      <c r="L14" s="171"/>
      <c r="M14" s="171"/>
      <c r="N14" s="171">
        <v>52.52</v>
      </c>
      <c r="O14" s="171">
        <v>648</v>
      </c>
      <c r="P14" s="171">
        <v>8.104938271604939E-2</v>
      </c>
      <c r="Q14" s="171" t="s">
        <v>239</v>
      </c>
      <c r="R14" s="171" t="s">
        <v>254</v>
      </c>
      <c r="S14" s="171"/>
      <c r="T14" s="171"/>
      <c r="U14" s="171" t="s">
        <v>273</v>
      </c>
      <c r="V14" s="171" t="s">
        <v>273</v>
      </c>
      <c r="W14" s="171" t="s">
        <v>273</v>
      </c>
      <c r="X14" s="171" t="s">
        <v>273</v>
      </c>
      <c r="Y14" s="172" t="s">
        <v>273</v>
      </c>
      <c r="Z14" s="172" t="s">
        <v>273</v>
      </c>
      <c r="AA14" s="172" t="s">
        <v>273</v>
      </c>
      <c r="AB14" s="172" t="s">
        <v>273</v>
      </c>
      <c r="AC14" s="172" t="s">
        <v>273</v>
      </c>
      <c r="AD14" s="178" t="s">
        <v>273</v>
      </c>
      <c r="AE14" s="213" t="s">
        <v>273</v>
      </c>
      <c r="AG14" s="107"/>
      <c r="AK14" s="108"/>
    </row>
    <row r="15" spans="1:39" x14ac:dyDescent="0.25">
      <c r="A15" s="8"/>
      <c r="B15" s="164" t="s">
        <v>132</v>
      </c>
      <c r="C15" s="158" t="s">
        <v>87</v>
      </c>
      <c r="D15" s="131" t="s">
        <v>135</v>
      </c>
      <c r="E15" s="125">
        <v>41759</v>
      </c>
      <c r="F15" s="125">
        <v>41809</v>
      </c>
      <c r="G15" s="125">
        <v>41827</v>
      </c>
      <c r="H15" s="127"/>
      <c r="I15" s="127"/>
      <c r="J15" s="127"/>
      <c r="K15" s="127"/>
      <c r="L15" s="127"/>
      <c r="M15" s="127"/>
      <c r="N15" s="132">
        <v>0.11</v>
      </c>
      <c r="O15" s="132">
        <v>38.9</v>
      </c>
      <c r="P15" s="128">
        <v>2.8277634961439589E-3</v>
      </c>
      <c r="Q15" s="125" t="s">
        <v>216</v>
      </c>
      <c r="R15" s="129" t="s">
        <v>250</v>
      </c>
      <c r="S15" s="130"/>
      <c r="T15" s="130"/>
      <c r="U15" s="170" t="s">
        <v>302</v>
      </c>
      <c r="V15" s="170" t="s">
        <v>303</v>
      </c>
      <c r="W15" s="171" t="s">
        <v>273</v>
      </c>
      <c r="X15" s="171" t="s">
        <v>273</v>
      </c>
      <c r="Y15" s="172" t="s">
        <v>273</v>
      </c>
      <c r="Z15" s="172" t="s">
        <v>273</v>
      </c>
      <c r="AA15" s="172" t="s">
        <v>273</v>
      </c>
      <c r="AB15" s="172"/>
      <c r="AC15" s="173" t="s">
        <v>304</v>
      </c>
      <c r="AD15" s="204">
        <v>41.2</v>
      </c>
      <c r="AE15" s="213">
        <f>Таблица1[[#This Row],[Дивиденды на акцию 
(2014 год), руб.]]/Таблица1[[#This Row],[Цена акции на дату закрытия реестра под выплату дивидендов
(руб.*)]]</f>
        <v>4.9029126213592233E-2</v>
      </c>
      <c r="AG15" s="107"/>
      <c r="AK15" s="108"/>
    </row>
    <row r="16" spans="1:39" outlineLevel="1" x14ac:dyDescent="0.25">
      <c r="A16" s="9" t="s">
        <v>26</v>
      </c>
      <c r="B16" s="164" t="s">
        <v>109</v>
      </c>
      <c r="C16" s="158" t="s">
        <v>21</v>
      </c>
      <c r="D16" s="131" t="s">
        <v>135</v>
      </c>
      <c r="E16" s="125">
        <v>41764</v>
      </c>
      <c r="F16" s="125">
        <v>41809</v>
      </c>
      <c r="G16" s="125">
        <v>41821</v>
      </c>
      <c r="H16" s="130"/>
      <c r="I16" s="130"/>
      <c r="J16" s="130"/>
      <c r="K16" s="130"/>
      <c r="L16" s="130"/>
      <c r="M16" s="132"/>
      <c r="N16" s="140">
        <v>1.16E-3</v>
      </c>
      <c r="O16" s="127">
        <v>4.2130000000000001E-2</v>
      </c>
      <c r="P16" s="128">
        <v>2.7533823878471399E-2</v>
      </c>
      <c r="Q16" s="125" t="s">
        <v>232</v>
      </c>
      <c r="R16" s="129" t="s">
        <v>244</v>
      </c>
      <c r="S16" s="130"/>
      <c r="T16" s="130"/>
      <c r="U16" s="170" t="s">
        <v>281</v>
      </c>
      <c r="V16" s="171">
        <v>42191</v>
      </c>
      <c r="W16" s="171" t="s">
        <v>273</v>
      </c>
      <c r="X16" s="171" t="s">
        <v>273</v>
      </c>
      <c r="Y16" s="172" t="s">
        <v>273</v>
      </c>
      <c r="Z16" s="172" t="s">
        <v>273</v>
      </c>
      <c r="AA16" s="172" t="s">
        <v>273</v>
      </c>
      <c r="AB16" s="172" t="s">
        <v>273</v>
      </c>
      <c r="AC16" s="177">
        <v>1.17E-3</v>
      </c>
      <c r="AD16" s="211">
        <v>7.5840000000000005E-2</v>
      </c>
      <c r="AE16" s="213">
        <f>Таблица1[[#This Row],[Дивиденды на акцию 
(2014 год), руб.]]/Таблица1[[#This Row],[Цена акции на дату закрытия реестра под выплату дивидендов
(руб.*)]]</f>
        <v>1.5427215189873417E-2</v>
      </c>
      <c r="AG16" s="107"/>
      <c r="AK16" s="108"/>
    </row>
    <row r="17" spans="1:37" outlineLevel="1" x14ac:dyDescent="0.25">
      <c r="A17" s="9"/>
      <c r="B17" s="164" t="s">
        <v>211</v>
      </c>
      <c r="C17" s="158" t="s">
        <v>23</v>
      </c>
      <c r="D17" s="131" t="s">
        <v>135</v>
      </c>
      <c r="E17" s="125">
        <v>41772</v>
      </c>
      <c r="F17" s="125">
        <v>41817</v>
      </c>
      <c r="G17" s="125">
        <v>41836</v>
      </c>
      <c r="H17" s="132"/>
      <c r="I17" s="132"/>
      <c r="J17" s="132"/>
      <c r="K17" s="132"/>
      <c r="L17" s="132"/>
      <c r="M17" s="132"/>
      <c r="N17" s="132">
        <v>8.23</v>
      </c>
      <c r="O17" s="127">
        <v>231</v>
      </c>
      <c r="P17" s="128">
        <v>3.5627705627705626E-2</v>
      </c>
      <c r="Q17" s="125" t="s">
        <v>230</v>
      </c>
      <c r="R17" s="129" t="s">
        <v>241</v>
      </c>
      <c r="S17" s="130"/>
      <c r="T17" s="130"/>
      <c r="U17" s="170" t="s">
        <v>277</v>
      </c>
      <c r="V17" s="170" t="s">
        <v>278</v>
      </c>
      <c r="W17" s="171" t="s">
        <v>273</v>
      </c>
      <c r="X17" s="171" t="s">
        <v>273</v>
      </c>
      <c r="Y17" s="172" t="s">
        <v>273</v>
      </c>
      <c r="Z17" s="172" t="s">
        <v>273</v>
      </c>
      <c r="AA17" s="172" t="s">
        <v>273</v>
      </c>
      <c r="AB17" s="172" t="s">
        <v>273</v>
      </c>
      <c r="AC17" s="177">
        <v>10.58</v>
      </c>
      <c r="AD17" s="170">
        <v>295.05</v>
      </c>
      <c r="AE17" s="213">
        <f>Таблица1[[#This Row],[Дивиденды на акцию 
(2014 год), руб.]]/Таблица1[[#This Row],[Цена акции на дату закрытия реестра под выплату дивидендов
(руб.*)]]</f>
        <v>3.5858329096763258E-2</v>
      </c>
      <c r="AG17" s="107"/>
      <c r="AK17" s="108"/>
    </row>
    <row r="18" spans="1:37" outlineLevel="1" x14ac:dyDescent="0.25">
      <c r="A18" s="9" t="s">
        <v>30</v>
      </c>
      <c r="B18" s="164" t="s">
        <v>210</v>
      </c>
      <c r="C18" s="165" t="s">
        <v>212</v>
      </c>
      <c r="D18" s="160"/>
      <c r="E18" s="206">
        <v>41772</v>
      </c>
      <c r="F18" s="207">
        <v>41817</v>
      </c>
      <c r="G18" s="207">
        <v>41836</v>
      </c>
      <c r="H18" s="207"/>
      <c r="I18" s="172"/>
      <c r="J18" s="172"/>
      <c r="K18" s="172"/>
      <c r="L18" s="172"/>
      <c r="M18" s="172"/>
      <c r="N18" s="172">
        <v>8.23</v>
      </c>
      <c r="O18" s="172">
        <v>133.5</v>
      </c>
      <c r="P18" s="176">
        <v>6.1647940074906371E-2</v>
      </c>
      <c r="Q18" s="183" t="s">
        <v>230</v>
      </c>
      <c r="R18" s="207" t="s">
        <v>241</v>
      </c>
      <c r="S18" s="208"/>
      <c r="T18" s="171"/>
      <c r="U18" s="171" t="s">
        <v>279</v>
      </c>
      <c r="V18" s="170" t="s">
        <v>280</v>
      </c>
      <c r="W18" s="171" t="s">
        <v>273</v>
      </c>
      <c r="X18" s="171" t="s">
        <v>273</v>
      </c>
      <c r="Y18" s="172" t="s">
        <v>273</v>
      </c>
      <c r="Z18" s="172" t="s">
        <v>273</v>
      </c>
      <c r="AA18" s="172" t="s">
        <v>273</v>
      </c>
      <c r="AB18" s="172" t="s">
        <v>273</v>
      </c>
      <c r="AC18" s="177">
        <v>10.58</v>
      </c>
      <c r="AD18" s="170">
        <v>162</v>
      </c>
      <c r="AE18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6.530864197530864E-2</v>
      </c>
      <c r="AG18" s="107"/>
      <c r="AK18" s="108"/>
    </row>
    <row r="19" spans="1:37" outlineLevel="1" x14ac:dyDescent="0.25">
      <c r="A19" s="8" t="s">
        <v>32</v>
      </c>
      <c r="B19" s="164" t="s">
        <v>316</v>
      </c>
      <c r="C19" s="158" t="s">
        <v>25</v>
      </c>
      <c r="D19" s="131" t="s">
        <v>135</v>
      </c>
      <c r="E19" s="125">
        <v>41775</v>
      </c>
      <c r="F19" s="125">
        <v>41818</v>
      </c>
      <c r="G19" s="125">
        <v>41837</v>
      </c>
      <c r="H19" s="130"/>
      <c r="I19" s="130"/>
      <c r="J19" s="130"/>
      <c r="K19" s="130"/>
      <c r="L19" s="130"/>
      <c r="M19" s="130"/>
      <c r="N19" s="132">
        <v>2.06</v>
      </c>
      <c r="O19" s="127">
        <v>45.8</v>
      </c>
      <c r="P19" s="128">
        <v>4.4978165938864632E-2</v>
      </c>
      <c r="Q19" s="125" t="s">
        <v>201</v>
      </c>
      <c r="R19" s="129" t="s">
        <v>202</v>
      </c>
      <c r="S19" s="130"/>
      <c r="T19" s="130"/>
      <c r="U19" s="170" t="s">
        <v>283</v>
      </c>
      <c r="V19" s="170" t="s">
        <v>284</v>
      </c>
      <c r="W19" s="171" t="s">
        <v>273</v>
      </c>
      <c r="X19" s="171" t="s">
        <v>273</v>
      </c>
      <c r="Y19" s="172" t="s">
        <v>273</v>
      </c>
      <c r="Z19" s="172" t="s">
        <v>273</v>
      </c>
      <c r="AA19" s="172" t="s">
        <v>273</v>
      </c>
      <c r="AB19" s="172" t="s">
        <v>273</v>
      </c>
      <c r="AC19" s="177" t="s">
        <v>282</v>
      </c>
      <c r="AD19" s="170">
        <v>19.149999999999999</v>
      </c>
      <c r="AE19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2.4543080939947781E-2</v>
      </c>
      <c r="AG19" s="107"/>
      <c r="AK19" s="108"/>
    </row>
    <row r="20" spans="1:37" outlineLevel="1" x14ac:dyDescent="0.25">
      <c r="A20" s="8"/>
      <c r="B20" s="162" t="s">
        <v>214</v>
      </c>
      <c r="C20" s="160" t="s">
        <v>213</v>
      </c>
      <c r="D20" s="124" t="s">
        <v>135</v>
      </c>
      <c r="E20" s="141"/>
      <c r="F20" s="125"/>
      <c r="G20" s="125"/>
      <c r="H20" s="130"/>
      <c r="I20" s="130"/>
      <c r="J20" s="130"/>
      <c r="K20" s="130"/>
      <c r="L20" s="130"/>
      <c r="M20" s="130"/>
      <c r="N20" s="138">
        <v>724.21</v>
      </c>
      <c r="O20" s="127">
        <v>75450</v>
      </c>
      <c r="P20" s="128">
        <v>9.5985420808482446E-3</v>
      </c>
      <c r="Q20" s="125" t="s">
        <v>233</v>
      </c>
      <c r="R20" s="129" t="s">
        <v>245</v>
      </c>
      <c r="S20" s="130"/>
      <c r="T20" s="130"/>
      <c r="U20" s="171" t="s">
        <v>273</v>
      </c>
      <c r="V20" s="171" t="s">
        <v>273</v>
      </c>
      <c r="W20" s="171" t="s">
        <v>273</v>
      </c>
      <c r="X20" s="171" t="s">
        <v>273</v>
      </c>
      <c r="Y20" s="172" t="s">
        <v>273</v>
      </c>
      <c r="Z20" s="172" t="s">
        <v>273</v>
      </c>
      <c r="AA20" s="172" t="s">
        <v>273</v>
      </c>
      <c r="AB20" s="172" t="s">
        <v>273</v>
      </c>
      <c r="AC20" s="177">
        <v>757.87</v>
      </c>
      <c r="AD20" s="180">
        <v>139350</v>
      </c>
      <c r="AE20" s="213">
        <f>Таблица1[[#This Row],[Дивиденды на акцию 
(2014 год), руб.]]/Таблица1[[#This Row],[Цена акции на дату закрытия реестра под выплату дивидендов
(руб.*)]]</f>
        <v>5.4386078220308573E-3</v>
      </c>
      <c r="AG20" s="107"/>
      <c r="AK20" s="108"/>
    </row>
    <row r="21" spans="1:37" x14ac:dyDescent="0.25">
      <c r="A21" s="9" t="s">
        <v>34</v>
      </c>
      <c r="B21" s="162" t="s">
        <v>110</v>
      </c>
      <c r="C21" s="158" t="s">
        <v>29</v>
      </c>
      <c r="D21" s="131" t="s">
        <v>135</v>
      </c>
      <c r="E21" s="125">
        <v>41751</v>
      </c>
      <c r="F21" s="125">
        <v>41799</v>
      </c>
      <c r="G21" s="125">
        <v>41810</v>
      </c>
      <c r="H21" s="130"/>
      <c r="I21" s="126">
        <v>2.21</v>
      </c>
      <c r="J21" s="126"/>
      <c r="K21" s="130"/>
      <c r="L21" s="130"/>
      <c r="M21" s="130"/>
      <c r="N21" s="132">
        <v>1.63</v>
      </c>
      <c r="O21" s="127">
        <v>151.85</v>
      </c>
      <c r="P21" s="128">
        <v>1.0734277247283503E-2</v>
      </c>
      <c r="Q21" s="125" t="s">
        <v>219</v>
      </c>
      <c r="R21" s="129" t="s">
        <v>234</v>
      </c>
      <c r="S21" s="130">
        <v>41954</v>
      </c>
      <c r="T21" s="130">
        <v>41999</v>
      </c>
      <c r="U21" s="171">
        <v>42170</v>
      </c>
      <c r="V21" s="171" t="s">
        <v>273</v>
      </c>
      <c r="W21" s="171" t="s">
        <v>273</v>
      </c>
      <c r="X21" s="171" t="s">
        <v>273</v>
      </c>
      <c r="Y21" s="172" t="s">
        <v>273</v>
      </c>
      <c r="Z21" s="172" t="s">
        <v>273</v>
      </c>
      <c r="AA21" s="172" t="s">
        <v>273</v>
      </c>
      <c r="AB21" s="172" t="s">
        <v>273</v>
      </c>
      <c r="AC21" s="172" t="s">
        <v>273</v>
      </c>
      <c r="AD21" s="175" t="s">
        <v>273</v>
      </c>
      <c r="AE21" s="213" t="s">
        <v>273</v>
      </c>
      <c r="AG21" s="107"/>
      <c r="AK21" s="108"/>
    </row>
    <row r="22" spans="1:37" x14ac:dyDescent="0.25">
      <c r="A22" s="8" t="s">
        <v>36</v>
      </c>
      <c r="B22" s="162" t="s">
        <v>127</v>
      </c>
      <c r="C22" s="158" t="s">
        <v>75</v>
      </c>
      <c r="D22" s="135"/>
      <c r="E22" s="125">
        <v>41771</v>
      </c>
      <c r="F22" s="125">
        <v>41817</v>
      </c>
      <c r="G22" s="125"/>
      <c r="H22" s="127"/>
      <c r="I22" s="127"/>
      <c r="J22" s="127"/>
      <c r="K22" s="127"/>
      <c r="L22" s="127"/>
      <c r="M22" s="127"/>
      <c r="N22" s="132">
        <v>0</v>
      </c>
      <c r="O22" s="132">
        <v>406.05</v>
      </c>
      <c r="P22" s="128"/>
      <c r="Q22" s="125"/>
      <c r="R22" s="129"/>
      <c r="S22" s="130"/>
      <c r="T22" s="130"/>
      <c r="U22" s="170" t="s">
        <v>307</v>
      </c>
      <c r="V22" s="171" t="s">
        <v>273</v>
      </c>
      <c r="W22" s="171" t="s">
        <v>273</v>
      </c>
      <c r="X22" s="171" t="s">
        <v>273</v>
      </c>
      <c r="Y22" s="172" t="s">
        <v>273</v>
      </c>
      <c r="Z22" s="172" t="s">
        <v>273</v>
      </c>
      <c r="AA22" s="172" t="s">
        <v>273</v>
      </c>
      <c r="AB22" s="172" t="s">
        <v>273</v>
      </c>
      <c r="AC22" s="170" t="s">
        <v>273</v>
      </c>
      <c r="AD22" s="178" t="s">
        <v>273</v>
      </c>
      <c r="AE22" s="213" t="s">
        <v>273</v>
      </c>
      <c r="AG22" s="107"/>
      <c r="AK22" s="108"/>
    </row>
    <row r="23" spans="1:37" outlineLevel="1" x14ac:dyDescent="0.25">
      <c r="A23" s="8"/>
      <c r="B23" s="162" t="s">
        <v>128</v>
      </c>
      <c r="C23" s="158" t="s">
        <v>79</v>
      </c>
      <c r="D23" s="131" t="s">
        <v>135</v>
      </c>
      <c r="E23" s="125">
        <v>41743</v>
      </c>
      <c r="F23" s="125">
        <v>41789</v>
      </c>
      <c r="G23" s="125"/>
      <c r="H23" s="127"/>
      <c r="I23" s="127"/>
      <c r="J23" s="127"/>
      <c r="K23" s="127"/>
      <c r="L23" s="127"/>
      <c r="M23" s="127"/>
      <c r="N23" s="132">
        <v>0</v>
      </c>
      <c r="O23" s="132">
        <v>6.82</v>
      </c>
      <c r="P23" s="128"/>
      <c r="Q23" s="125"/>
      <c r="R23" s="129"/>
      <c r="S23" s="130">
        <v>41950</v>
      </c>
      <c r="T23" s="130">
        <v>41985</v>
      </c>
      <c r="U23" s="170" t="s">
        <v>305</v>
      </c>
      <c r="V23" s="171" t="s">
        <v>273</v>
      </c>
      <c r="W23" s="171" t="s">
        <v>273</v>
      </c>
      <c r="X23" s="171" t="s">
        <v>273</v>
      </c>
      <c r="Y23" s="172" t="s">
        <v>273</v>
      </c>
      <c r="Z23" s="172" t="s">
        <v>273</v>
      </c>
      <c r="AA23" s="172">
        <v>0.57999999999999996</v>
      </c>
      <c r="AB23" s="172" t="s">
        <v>273</v>
      </c>
      <c r="AC23" s="170" t="s">
        <v>273</v>
      </c>
      <c r="AD23" s="190" t="s">
        <v>273</v>
      </c>
      <c r="AE23" s="213" t="s">
        <v>273</v>
      </c>
      <c r="AG23" s="107"/>
      <c r="AK23" s="108"/>
    </row>
    <row r="24" spans="1:37" x14ac:dyDescent="0.25">
      <c r="A24" s="8"/>
      <c r="B24" s="162" t="s">
        <v>129</v>
      </c>
      <c r="C24" s="158" t="s">
        <v>81</v>
      </c>
      <c r="D24" s="131" t="s">
        <v>135</v>
      </c>
      <c r="E24" s="125">
        <v>41771</v>
      </c>
      <c r="F24" s="125">
        <v>41789</v>
      </c>
      <c r="G24" s="125"/>
      <c r="H24" s="127"/>
      <c r="I24" s="127"/>
      <c r="J24" s="127"/>
      <c r="K24" s="127"/>
      <c r="L24" s="127"/>
      <c r="M24" s="127"/>
      <c r="N24" s="132">
        <v>0</v>
      </c>
      <c r="O24" s="132">
        <v>1263</v>
      </c>
      <c r="P24" s="128"/>
      <c r="Q24" s="125"/>
      <c r="R24" s="129"/>
      <c r="S24" s="130"/>
      <c r="T24" s="130"/>
      <c r="U24" s="171">
        <v>42153</v>
      </c>
      <c r="V24" s="171" t="s">
        <v>273</v>
      </c>
      <c r="W24" s="171" t="s">
        <v>273</v>
      </c>
      <c r="X24" s="171" t="s">
        <v>273</v>
      </c>
      <c r="Y24" s="172" t="s">
        <v>273</v>
      </c>
      <c r="Z24" s="172" t="s">
        <v>273</v>
      </c>
      <c r="AA24" s="172" t="s">
        <v>273</v>
      </c>
      <c r="AB24" s="172" t="s">
        <v>273</v>
      </c>
      <c r="AC24" s="172" t="s">
        <v>273</v>
      </c>
      <c r="AD24" s="180" t="s">
        <v>273</v>
      </c>
      <c r="AE24" s="213" t="s">
        <v>273</v>
      </c>
      <c r="AG24" s="107"/>
      <c r="AK24" s="108"/>
    </row>
    <row r="25" spans="1:37" outlineLevel="1" x14ac:dyDescent="0.25">
      <c r="A25" s="9" t="s">
        <v>38</v>
      </c>
      <c r="B25" s="162" t="s">
        <v>121</v>
      </c>
      <c r="C25" s="158" t="s">
        <v>55</v>
      </c>
      <c r="D25" s="131" t="s">
        <v>135</v>
      </c>
      <c r="E25" s="125">
        <v>41771</v>
      </c>
      <c r="F25" s="125">
        <v>41817</v>
      </c>
      <c r="G25" s="125">
        <v>41828</v>
      </c>
      <c r="H25" s="137"/>
      <c r="I25" s="137"/>
      <c r="J25" s="137"/>
      <c r="K25" s="137"/>
      <c r="L25" s="137"/>
      <c r="M25" s="137"/>
      <c r="N25" s="132">
        <v>2.4984000000000002</v>
      </c>
      <c r="O25" s="132">
        <v>57.3</v>
      </c>
      <c r="P25" s="128">
        <v>4.3602094240837705E-2</v>
      </c>
      <c r="Q25" s="129" t="s">
        <v>231</v>
      </c>
      <c r="R25" s="129" t="s">
        <v>242</v>
      </c>
      <c r="S25" s="130"/>
      <c r="T25" s="130"/>
      <c r="U25" s="170" t="s">
        <v>298</v>
      </c>
      <c r="V25" s="171" t="s">
        <v>273</v>
      </c>
      <c r="W25" s="171" t="s">
        <v>273</v>
      </c>
      <c r="X25" s="171" t="s">
        <v>273</v>
      </c>
      <c r="Y25" s="172" t="s">
        <v>273</v>
      </c>
      <c r="Z25" s="172" t="s">
        <v>273</v>
      </c>
      <c r="AA25" s="172" t="s">
        <v>273</v>
      </c>
      <c r="AB25" s="172" t="s">
        <v>273</v>
      </c>
      <c r="AC25" s="170" t="s">
        <v>273</v>
      </c>
      <c r="AD25" s="175" t="s">
        <v>273</v>
      </c>
      <c r="AE25" s="213" t="s">
        <v>273</v>
      </c>
      <c r="AG25" s="107"/>
      <c r="AK25" s="108"/>
    </row>
    <row r="26" spans="1:37" outlineLevel="1" x14ac:dyDescent="0.25">
      <c r="A26" s="8" t="s">
        <v>40</v>
      </c>
      <c r="B26" s="164" t="s">
        <v>189</v>
      </c>
      <c r="C26" s="159" t="s">
        <v>191</v>
      </c>
      <c r="D26" s="131" t="s">
        <v>135</v>
      </c>
      <c r="E26" s="125">
        <v>41775</v>
      </c>
      <c r="F26" s="125">
        <v>41806</v>
      </c>
      <c r="G26" s="125">
        <v>41824</v>
      </c>
      <c r="H26" s="127"/>
      <c r="I26" s="127"/>
      <c r="J26" s="127"/>
      <c r="K26" s="127"/>
      <c r="L26" s="127"/>
      <c r="M26" s="127"/>
      <c r="N26" s="132">
        <v>1.6698799999999999E-4</v>
      </c>
      <c r="O26" s="132">
        <v>6.5620000000000001E-3</v>
      </c>
      <c r="P26" s="128">
        <v>2.544772935080768E-2</v>
      </c>
      <c r="Q26" s="130" t="s">
        <v>236</v>
      </c>
      <c r="R26" s="130" t="s">
        <v>251</v>
      </c>
      <c r="S26" s="130"/>
      <c r="T26" s="130"/>
      <c r="U26" s="171">
        <v>42177</v>
      </c>
      <c r="V26" s="170" t="s">
        <v>299</v>
      </c>
      <c r="W26" s="171" t="s">
        <v>273</v>
      </c>
      <c r="X26" s="171" t="s">
        <v>273</v>
      </c>
      <c r="Y26" s="172" t="s">
        <v>273</v>
      </c>
      <c r="Z26" s="172" t="s">
        <v>273</v>
      </c>
      <c r="AA26" s="172" t="s">
        <v>273</v>
      </c>
      <c r="AB26" s="172" t="s">
        <v>273</v>
      </c>
      <c r="AC26" s="177" t="s">
        <v>300</v>
      </c>
      <c r="AD26" s="191">
        <v>4.7600000000000003E-3</v>
      </c>
      <c r="AE26" s="213">
        <f>Таблица1[[#This Row],[Дивиденды на акцию 
(2014 год), руб.]]/Таблица1[[#This Row],[Цена акции на дату закрытия реестра под выплату дивидендов
(руб.*)]]</f>
        <v>4.7353571428571425E-2</v>
      </c>
      <c r="AG26" s="107"/>
      <c r="AK26" s="108"/>
    </row>
    <row r="27" spans="1:37" outlineLevel="1" x14ac:dyDescent="0.25">
      <c r="A27" s="8"/>
      <c r="B27" s="164" t="s">
        <v>198</v>
      </c>
      <c r="C27" s="159" t="s">
        <v>324</v>
      </c>
      <c r="D27" s="124" t="s">
        <v>135</v>
      </c>
      <c r="E27" s="125">
        <v>41766</v>
      </c>
      <c r="F27" s="125">
        <v>41816</v>
      </c>
      <c r="G27" s="125">
        <v>41827</v>
      </c>
      <c r="H27" s="126"/>
      <c r="I27" s="126"/>
      <c r="J27" s="126"/>
      <c r="K27" s="126"/>
      <c r="L27" s="126"/>
      <c r="M27" s="126"/>
      <c r="N27" s="127">
        <v>5.5899999999999998E-2</v>
      </c>
      <c r="O27" s="132">
        <v>1.0341</v>
      </c>
      <c r="P27" s="128">
        <v>5.405666763369113E-2</v>
      </c>
      <c r="Q27" s="125" t="s">
        <v>216</v>
      </c>
      <c r="R27" s="129" t="s">
        <v>250</v>
      </c>
      <c r="S27" s="130"/>
      <c r="T27" s="130"/>
      <c r="U27" s="171">
        <v>42172</v>
      </c>
      <c r="V27" s="171">
        <v>42184</v>
      </c>
      <c r="W27" s="171" t="s">
        <v>273</v>
      </c>
      <c r="X27" s="171" t="s">
        <v>273</v>
      </c>
      <c r="Y27" s="172" t="s">
        <v>273</v>
      </c>
      <c r="Z27" s="172" t="s">
        <v>273</v>
      </c>
      <c r="AA27" s="172" t="s">
        <v>273</v>
      </c>
      <c r="AB27" s="172" t="s">
        <v>273</v>
      </c>
      <c r="AC27" s="177" t="s">
        <v>301</v>
      </c>
      <c r="AD27" s="170">
        <v>0.96899999999999997</v>
      </c>
      <c r="AE27" s="213">
        <f>Таблица1[[#This Row],[Дивиденды на акцию 
(2014 год), руб.]]/Таблица1[[#This Row],[Цена акции на дату закрытия реестра под выплату дивидендов
(руб.*)]]</f>
        <v>8.3313725490196083E-2</v>
      </c>
      <c r="AG27" s="107"/>
      <c r="AK27" s="108"/>
    </row>
    <row r="28" spans="1:37" outlineLevel="1" x14ac:dyDescent="0.25">
      <c r="A28" s="8"/>
      <c r="B28" s="163" t="s">
        <v>190</v>
      </c>
      <c r="C28" s="158" t="s">
        <v>57</v>
      </c>
      <c r="D28" s="124" t="s">
        <v>135</v>
      </c>
      <c r="E28" s="125">
        <v>41764</v>
      </c>
      <c r="F28" s="125">
        <v>41809</v>
      </c>
      <c r="G28" s="125">
        <v>41827</v>
      </c>
      <c r="H28" s="127"/>
      <c r="I28" s="127"/>
      <c r="J28" s="127"/>
      <c r="K28" s="127"/>
      <c r="L28" s="127"/>
      <c r="M28" s="127"/>
      <c r="N28" s="127">
        <v>0.77700000000000002</v>
      </c>
      <c r="O28" s="132">
        <v>84.32</v>
      </c>
      <c r="P28" s="128">
        <v>9.2148956356736256E-3</v>
      </c>
      <c r="Q28" s="125" t="s">
        <v>216</v>
      </c>
      <c r="R28" s="129" t="s">
        <v>250</v>
      </c>
      <c r="S28" s="130">
        <v>41955</v>
      </c>
      <c r="T28" s="130">
        <v>41998</v>
      </c>
      <c r="U28" s="170" t="s">
        <v>289</v>
      </c>
      <c r="V28" s="171" t="s">
        <v>273</v>
      </c>
      <c r="W28" s="171" t="s">
        <v>273</v>
      </c>
      <c r="X28" s="171" t="s">
        <v>273</v>
      </c>
      <c r="Y28" s="185">
        <f>0.42</f>
        <v>0.42</v>
      </c>
      <c r="Z28" s="172" t="s">
        <v>273</v>
      </c>
      <c r="AA28" s="172" t="s">
        <v>273</v>
      </c>
      <c r="AB28" s="170" t="s">
        <v>273</v>
      </c>
      <c r="AC28" s="170" t="s">
        <v>273</v>
      </c>
      <c r="AD28" s="175" t="s">
        <v>273</v>
      </c>
      <c r="AE28" s="213" t="s">
        <v>273</v>
      </c>
      <c r="AG28" s="107"/>
      <c r="AK28" s="108"/>
    </row>
    <row r="29" spans="1:37" outlineLevel="1" x14ac:dyDescent="0.25">
      <c r="A29" s="8"/>
      <c r="B29" s="164" t="s">
        <v>122</v>
      </c>
      <c r="C29" s="158" t="s">
        <v>61</v>
      </c>
      <c r="D29" s="131" t="s">
        <v>135</v>
      </c>
      <c r="E29" s="125">
        <v>41764</v>
      </c>
      <c r="F29" s="125">
        <v>41810</v>
      </c>
      <c r="G29" s="125">
        <v>41821</v>
      </c>
      <c r="H29" s="127"/>
      <c r="I29" s="127"/>
      <c r="J29" s="127"/>
      <c r="K29" s="127"/>
      <c r="L29" s="127"/>
      <c r="M29" s="127"/>
      <c r="N29" s="132">
        <v>40</v>
      </c>
      <c r="O29" s="132">
        <v>621</v>
      </c>
      <c r="P29" s="128">
        <v>6.4412238325281798E-2</v>
      </c>
      <c r="Q29" s="125" t="s">
        <v>232</v>
      </c>
      <c r="R29" s="130" t="s">
        <v>252</v>
      </c>
      <c r="S29" s="130"/>
      <c r="T29" s="130"/>
      <c r="U29" s="170" t="s">
        <v>311</v>
      </c>
      <c r="V29" s="192">
        <v>42112</v>
      </c>
      <c r="W29" s="171" t="s">
        <v>273</v>
      </c>
      <c r="X29" s="171" t="s">
        <v>273</v>
      </c>
      <c r="Y29" s="172" t="s">
        <v>273</v>
      </c>
      <c r="Z29" s="172" t="s">
        <v>273</v>
      </c>
      <c r="AA29" s="172" t="s">
        <v>273</v>
      </c>
      <c r="AB29" s="173" t="s">
        <v>273</v>
      </c>
      <c r="AC29" s="179">
        <v>78</v>
      </c>
      <c r="AD29" s="178">
        <f>659</f>
        <v>659</v>
      </c>
      <c r="AE29" s="213">
        <f>Таблица1[[#This Row],[Дивиденды на акцию 
(2014 год), руб.]]/Таблица1[[#This Row],[Цена акции на дату закрытия реестра под выплату дивидендов
(руб.*)]]</f>
        <v>0.11836115326251896</v>
      </c>
      <c r="AG29" s="107"/>
      <c r="AK29" s="108"/>
    </row>
    <row r="30" spans="1:37" x14ac:dyDescent="0.25">
      <c r="A30" s="9" t="s">
        <v>42</v>
      </c>
      <c r="B30" s="164" t="s">
        <v>123</v>
      </c>
      <c r="C30" s="158" t="s">
        <v>63</v>
      </c>
      <c r="D30" s="131" t="s">
        <v>135</v>
      </c>
      <c r="E30" s="125">
        <v>41782</v>
      </c>
      <c r="F30" s="125">
        <v>41817</v>
      </c>
      <c r="G30" s="125">
        <v>41836</v>
      </c>
      <c r="H30" s="127"/>
      <c r="I30" s="127"/>
      <c r="J30" s="127"/>
      <c r="K30" s="127"/>
      <c r="L30" s="127"/>
      <c r="M30" s="127"/>
      <c r="N30" s="132">
        <v>3.4000000000000002E-4</v>
      </c>
      <c r="O30" s="132">
        <v>5.7970000000000001E-2</v>
      </c>
      <c r="P30" s="128">
        <v>5.8651026392961877E-3</v>
      </c>
      <c r="Q30" s="125" t="s">
        <v>230</v>
      </c>
      <c r="R30" s="129" t="s">
        <v>241</v>
      </c>
      <c r="S30" s="130"/>
      <c r="T30" s="130"/>
      <c r="U30" s="171">
        <v>42181</v>
      </c>
      <c r="V30" s="171">
        <v>42201</v>
      </c>
      <c r="W30" s="193">
        <v>3.4268100000000001E-4</v>
      </c>
      <c r="X30" s="171" t="s">
        <v>273</v>
      </c>
      <c r="Y30" s="172" t="s">
        <v>273</v>
      </c>
      <c r="Z30" s="172" t="s">
        <v>273</v>
      </c>
      <c r="AA30" s="172" t="s">
        <v>273</v>
      </c>
      <c r="AB30" s="172" t="s">
        <v>273</v>
      </c>
      <c r="AC30" s="188">
        <f>0.000664788</f>
        <v>6.6478800000000003E-4</v>
      </c>
      <c r="AD30" s="194">
        <v>6.6299999999999998E-2</v>
      </c>
      <c r="AE30" s="213">
        <f>Таблица1[[#This Row],[Дивиденды на акцию 
(2014 год), руб.]]/Таблица1[[#This Row],[Цена акции на дату закрытия реестра под выплату дивидендов
(руб.*)]]</f>
        <v>1.0026968325791856E-2</v>
      </c>
      <c r="AG30" s="107"/>
      <c r="AK30" s="108"/>
    </row>
    <row r="31" spans="1:37" outlineLevel="1" x14ac:dyDescent="0.25">
      <c r="A31" s="8" t="s">
        <v>44</v>
      </c>
      <c r="B31" s="164" t="s">
        <v>322</v>
      </c>
      <c r="C31" s="158" t="s">
        <v>5</v>
      </c>
      <c r="D31" s="131" t="s">
        <v>135</v>
      </c>
      <c r="E31" s="125">
        <v>41746</v>
      </c>
      <c r="F31" s="125">
        <v>41796</v>
      </c>
      <c r="G31" s="125">
        <v>41807</v>
      </c>
      <c r="H31" s="130"/>
      <c r="I31" s="130"/>
      <c r="J31" s="130"/>
      <c r="K31" s="130"/>
      <c r="L31" s="130"/>
      <c r="M31" s="130"/>
      <c r="N31" s="132">
        <v>3.2</v>
      </c>
      <c r="O31" s="127">
        <v>89</v>
      </c>
      <c r="P31" s="128">
        <v>3.5955056179775284E-2</v>
      </c>
      <c r="Q31" s="125" t="s">
        <v>227</v>
      </c>
      <c r="R31" s="129" t="s">
        <v>231</v>
      </c>
      <c r="S31" s="130"/>
      <c r="T31" s="130"/>
      <c r="U31" s="171">
        <v>42153</v>
      </c>
      <c r="V31" s="171">
        <v>42170</v>
      </c>
      <c r="W31" s="171" t="s">
        <v>273</v>
      </c>
      <c r="X31" s="171" t="s">
        <v>273</v>
      </c>
      <c r="Y31" s="172" t="s">
        <v>273</v>
      </c>
      <c r="Z31" s="172" t="s">
        <v>273</v>
      </c>
      <c r="AA31" s="172" t="s">
        <v>273</v>
      </c>
      <c r="AB31" s="172" t="s">
        <v>273</v>
      </c>
      <c r="AC31" s="173">
        <v>0.45</v>
      </c>
      <c r="AD31" s="172">
        <v>71.510000000000005</v>
      </c>
      <c r="AE31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6.2928261781569012E-3</v>
      </c>
      <c r="AG31" s="107"/>
      <c r="AK31" s="108"/>
    </row>
    <row r="32" spans="1:37" outlineLevel="1" x14ac:dyDescent="0.25">
      <c r="A32" s="9" t="s">
        <v>46</v>
      </c>
      <c r="B32" s="164" t="s">
        <v>323</v>
      </c>
      <c r="C32" s="158" t="s">
        <v>136</v>
      </c>
      <c r="D32" s="131" t="s">
        <v>135</v>
      </c>
      <c r="E32" s="125">
        <v>41746</v>
      </c>
      <c r="F32" s="125">
        <v>41796</v>
      </c>
      <c r="G32" s="125">
        <v>41807</v>
      </c>
      <c r="H32" s="130"/>
      <c r="I32" s="130"/>
      <c r="J32" s="130"/>
      <c r="K32" s="130"/>
      <c r="L32" s="130"/>
      <c r="M32" s="130"/>
      <c r="N32" s="132">
        <v>3.2</v>
      </c>
      <c r="O32" s="127">
        <v>73.69</v>
      </c>
      <c r="P32" s="128">
        <v>4.2999999999999997E-2</v>
      </c>
      <c r="Q32" s="125" t="s">
        <v>227</v>
      </c>
      <c r="R32" s="129" t="s">
        <v>231</v>
      </c>
      <c r="S32" s="130"/>
      <c r="T32" s="130"/>
      <c r="U32" s="171">
        <v>42153</v>
      </c>
      <c r="V32" s="171">
        <v>42170</v>
      </c>
      <c r="W32" s="171" t="s">
        <v>273</v>
      </c>
      <c r="X32" s="171" t="s">
        <v>273</v>
      </c>
      <c r="Y32" s="172" t="s">
        <v>273</v>
      </c>
      <c r="Z32" s="172" t="s">
        <v>273</v>
      </c>
      <c r="AA32" s="172" t="s">
        <v>273</v>
      </c>
      <c r="AB32" s="172" t="s">
        <v>273</v>
      </c>
      <c r="AC32" s="173">
        <v>0.45</v>
      </c>
      <c r="AD32" s="172">
        <v>48.31</v>
      </c>
      <c r="AE32" s="213">
        <f>Таблица1[[#This Row],[Дивиденды на акцию 
(2014 год), руб.]]/Таблица1[[#This Row],[Цена акции на дату закрытия реестра под выплату дивидендов
(руб.*)]]</f>
        <v>9.3148416476919894E-3</v>
      </c>
      <c r="AF32" s="106"/>
      <c r="AG32" s="107"/>
      <c r="AK32" s="108"/>
    </row>
    <row r="33" spans="1:37" x14ac:dyDescent="0.25">
      <c r="A33" s="8" t="s">
        <v>48</v>
      </c>
      <c r="B33" s="164" t="s">
        <v>104</v>
      </c>
      <c r="C33" s="158" t="s">
        <v>7</v>
      </c>
      <c r="D33" s="131" t="s">
        <v>135</v>
      </c>
      <c r="E33" s="125">
        <v>41771</v>
      </c>
      <c r="F33" s="125">
        <v>41816</v>
      </c>
      <c r="G33" s="125">
        <v>41835</v>
      </c>
      <c r="H33" s="126"/>
      <c r="I33" s="132">
        <v>50</v>
      </c>
      <c r="J33" s="132"/>
      <c r="K33" s="126"/>
      <c r="L33" s="126"/>
      <c r="M33" s="126"/>
      <c r="N33" s="132">
        <v>60</v>
      </c>
      <c r="O33" s="127">
        <v>2105</v>
      </c>
      <c r="P33" s="128">
        <v>2.8503562945368172E-2</v>
      </c>
      <c r="Q33" s="125" t="s">
        <v>228</v>
      </c>
      <c r="R33" s="129" t="s">
        <v>240</v>
      </c>
      <c r="S33" s="130">
        <v>41950</v>
      </c>
      <c r="T33" s="130">
        <v>41985</v>
      </c>
      <c r="U33" s="171">
        <v>42180</v>
      </c>
      <c r="V33" s="171">
        <v>42199</v>
      </c>
      <c r="W33" s="171" t="s">
        <v>273</v>
      </c>
      <c r="X33" s="171" t="s">
        <v>273</v>
      </c>
      <c r="Y33" s="171" t="s">
        <v>273</v>
      </c>
      <c r="Z33" s="195" t="s">
        <v>273</v>
      </c>
      <c r="AA33" s="196">
        <f>60</f>
        <v>60</v>
      </c>
      <c r="AB33" s="197">
        <f>94</f>
        <v>94</v>
      </c>
      <c r="AC33" s="170" t="s">
        <v>273</v>
      </c>
      <c r="AD33" s="198">
        <v>2465</v>
      </c>
      <c r="AE33" s="213">
        <f>Таблица1[[#This Row],[Дивиденды на акцию 
(2 полугодие 
2014 год), руб.]]/Таблица1[[#This Row],[Цена акции на дату закрытия реестра под выплату дивидендов
(руб.*)]]</f>
        <v>3.8133874239350912E-2</v>
      </c>
      <c r="AG33" s="107"/>
      <c r="AK33" s="108"/>
    </row>
    <row r="34" spans="1:37" x14ac:dyDescent="0.25">
      <c r="A34" s="9" t="s">
        <v>50</v>
      </c>
      <c r="B34" s="164" t="s">
        <v>108</v>
      </c>
      <c r="C34" s="158" t="s">
        <v>19</v>
      </c>
      <c r="D34" s="131" t="s">
        <v>135</v>
      </c>
      <c r="E34" s="125">
        <v>41765</v>
      </c>
      <c r="F34" s="125">
        <v>41814</v>
      </c>
      <c r="G34" s="125">
        <v>41827</v>
      </c>
      <c r="H34" s="127"/>
      <c r="I34" s="127">
        <v>5.2</v>
      </c>
      <c r="J34" s="127"/>
      <c r="K34" s="127"/>
      <c r="L34" s="127"/>
      <c r="M34" s="127"/>
      <c r="N34" s="127">
        <v>18.600000000000001</v>
      </c>
      <c r="O34" s="127">
        <v>324</v>
      </c>
      <c r="P34" s="128">
        <v>5.7000000000000002E-2</v>
      </c>
      <c r="Q34" s="125" t="s">
        <v>216</v>
      </c>
      <c r="R34" s="129" t="s">
        <v>243</v>
      </c>
      <c r="S34" s="130">
        <v>41911</v>
      </c>
      <c r="T34" s="130">
        <v>41912</v>
      </c>
      <c r="U34" s="171">
        <v>42180</v>
      </c>
      <c r="V34" s="171">
        <v>42192</v>
      </c>
      <c r="W34" s="171" t="s">
        <v>273</v>
      </c>
      <c r="X34" s="171" t="s">
        <v>273</v>
      </c>
      <c r="Y34" s="175">
        <v>6.2</v>
      </c>
      <c r="Z34" s="172" t="s">
        <v>273</v>
      </c>
      <c r="AA34" s="172" t="s">
        <v>273</v>
      </c>
      <c r="AB34" s="172" t="s">
        <v>273</v>
      </c>
      <c r="AC34" s="173">
        <f>19.56</f>
        <v>19.559999999999999</v>
      </c>
      <c r="AD34" s="172">
        <v>243.95</v>
      </c>
      <c r="AE34" s="213">
        <f>Таблица1[[#This Row],[Дивиденды на акцию 
(2014 год), руб.]]/Таблица1[[#This Row],[Цена акции на дату закрытия реестра под выплату дивидендов
(руб.*)]]</f>
        <v>8.0180364828858375E-2</v>
      </c>
      <c r="AG34" s="107"/>
      <c r="AK34" s="108"/>
    </row>
    <row r="35" spans="1:37" x14ac:dyDescent="0.25">
      <c r="A35" s="8" t="s">
        <v>52</v>
      </c>
      <c r="B35" s="164" t="s">
        <v>120</v>
      </c>
      <c r="C35" s="158" t="s">
        <v>53</v>
      </c>
      <c r="D35" s="131" t="s">
        <v>135</v>
      </c>
      <c r="E35" s="125">
        <v>41778</v>
      </c>
      <c r="F35" s="125">
        <v>41816</v>
      </c>
      <c r="G35" s="125">
        <v>41827</v>
      </c>
      <c r="H35" s="130"/>
      <c r="I35" s="130"/>
      <c r="J35" s="130"/>
      <c r="K35" s="126">
        <v>0.03</v>
      </c>
      <c r="L35" s="126"/>
      <c r="M35" s="126"/>
      <c r="N35" s="132">
        <v>0.37940000000000002</v>
      </c>
      <c r="O35" s="132">
        <v>2.84</v>
      </c>
      <c r="P35" s="128">
        <v>0.13400000000000001</v>
      </c>
      <c r="Q35" s="125" t="s">
        <v>216</v>
      </c>
      <c r="R35" s="129" t="s">
        <v>250</v>
      </c>
      <c r="S35" s="130"/>
      <c r="T35" s="130"/>
      <c r="U35" s="171">
        <v>42181</v>
      </c>
      <c r="V35" s="171">
        <v>42192</v>
      </c>
      <c r="W35" s="171" t="s">
        <v>273</v>
      </c>
      <c r="X35" s="171" t="s">
        <v>273</v>
      </c>
      <c r="Y35" s="172" t="s">
        <v>273</v>
      </c>
      <c r="Z35" s="172" t="s">
        <v>273</v>
      </c>
      <c r="AA35" s="172" t="s">
        <v>273</v>
      </c>
      <c r="AB35" s="172" t="s">
        <v>273</v>
      </c>
      <c r="AC35" s="173" t="s">
        <v>297</v>
      </c>
      <c r="AD35" s="190">
        <v>2.95</v>
      </c>
      <c r="AE35" s="213">
        <f>Таблица1[[#This Row],[Дивиденды на акцию 
(2014 год), руб.]]/Таблица1[[#This Row],[Цена акции на дату закрытия реестра под выплату дивидендов
(руб.*)]]</f>
        <v>9.152542372881356E-2</v>
      </c>
      <c r="AG35" s="107"/>
      <c r="AK35" s="108"/>
    </row>
    <row r="36" spans="1:37" x14ac:dyDescent="0.25">
      <c r="A36" s="9" t="s">
        <v>54</v>
      </c>
      <c r="B36" s="164" t="s">
        <v>105</v>
      </c>
      <c r="C36" s="158" t="s">
        <v>9</v>
      </c>
      <c r="D36" s="131" t="s">
        <v>135</v>
      </c>
      <c r="E36" s="125">
        <v>41744</v>
      </c>
      <c r="F36" s="125">
        <v>41788</v>
      </c>
      <c r="G36" s="125">
        <v>41803</v>
      </c>
      <c r="H36" s="130"/>
      <c r="I36" s="130"/>
      <c r="J36" s="130"/>
      <c r="K36" s="130"/>
      <c r="L36" s="130"/>
      <c r="M36" s="130"/>
      <c r="N36" s="132">
        <v>89.15</v>
      </c>
      <c r="O36" s="127">
        <v>9070</v>
      </c>
      <c r="P36" s="128">
        <v>9.7967032967032977E-3</v>
      </c>
      <c r="Q36" s="125" t="s">
        <v>229</v>
      </c>
      <c r="R36" s="129" t="s">
        <v>236</v>
      </c>
      <c r="S36" s="130">
        <v>41953</v>
      </c>
      <c r="T36" s="130">
        <v>41991</v>
      </c>
      <c r="U36" s="171">
        <v>42159</v>
      </c>
      <c r="V36" s="171">
        <v>42174</v>
      </c>
      <c r="W36" s="171" t="s">
        <v>273</v>
      </c>
      <c r="X36" s="171" t="s">
        <v>273</v>
      </c>
      <c r="Y36" s="175">
        <v>78.3</v>
      </c>
      <c r="Z36" s="172" t="s">
        <v>273</v>
      </c>
      <c r="AA36" s="172">
        <v>152.07</v>
      </c>
      <c r="AB36" s="173">
        <f>132.57</f>
        <v>132.57</v>
      </c>
      <c r="AC36" s="170" t="s">
        <v>273</v>
      </c>
      <c r="AD36" s="180">
        <v>11520</v>
      </c>
      <c r="AE36" s="213">
        <f>Таблица1[[#This Row],[Дивиденды на акцию 
(2 полугодие 
2014 год), руб.]]/Таблица1[[#This Row],[Цена акции на дату закрытия реестра под выплату дивидендов
(руб.*)]]</f>
        <v>1.1507812499999999E-2</v>
      </c>
      <c r="AG36" s="107"/>
      <c r="AK36" s="108"/>
    </row>
    <row r="37" spans="1:37" x14ac:dyDescent="0.25">
      <c r="A37" s="8" t="s">
        <v>56</v>
      </c>
      <c r="B37" s="164" t="s">
        <v>119</v>
      </c>
      <c r="C37" s="158" t="s">
        <v>51</v>
      </c>
      <c r="D37" s="131" t="s">
        <v>135</v>
      </c>
      <c r="E37" s="125">
        <v>41752</v>
      </c>
      <c r="F37" s="125">
        <v>41796</v>
      </c>
      <c r="G37" s="125">
        <v>41807</v>
      </c>
      <c r="H37" s="127"/>
      <c r="I37" s="127"/>
      <c r="J37" s="127"/>
      <c r="K37" s="127"/>
      <c r="L37" s="127"/>
      <c r="M37" s="127"/>
      <c r="N37" s="132">
        <v>533.91</v>
      </c>
      <c r="O37" s="132">
        <v>8015.3</v>
      </c>
      <c r="P37" s="128">
        <v>6.6611355782066797E-2</v>
      </c>
      <c r="Q37" s="125" t="s">
        <v>227</v>
      </c>
      <c r="R37" s="129" t="s">
        <v>231</v>
      </c>
      <c r="S37" s="130"/>
      <c r="T37" s="130"/>
      <c r="U37" s="170" t="s">
        <v>291</v>
      </c>
      <c r="V37" s="192">
        <v>42152</v>
      </c>
      <c r="W37" s="171" t="s">
        <v>273</v>
      </c>
      <c r="X37" s="171" t="s">
        <v>273</v>
      </c>
      <c r="Y37" s="172" t="s">
        <v>273</v>
      </c>
      <c r="Z37" s="172" t="s">
        <v>273</v>
      </c>
      <c r="AA37" s="172" t="s">
        <v>273</v>
      </c>
      <c r="AB37" s="172" t="s">
        <v>273</v>
      </c>
      <c r="AC37" s="177" t="s">
        <v>312</v>
      </c>
      <c r="AD37" s="180">
        <v>10260</v>
      </c>
      <c r="AE37" s="213">
        <f>Таблица1[[#This Row],[Дивиденды на акцию 
(2014 год), руб.]]/Таблица1[[#This Row],[Цена акции на дату закрытия реестра под выплату дивидендов
(руб.*)]]</f>
        <v>8.1000974658869407E-2</v>
      </c>
      <c r="AG37" s="107"/>
      <c r="AK37" s="108"/>
    </row>
    <row r="38" spans="1:37" outlineLevel="1" x14ac:dyDescent="0.25">
      <c r="A38" s="9" t="s">
        <v>58</v>
      </c>
      <c r="B38" s="164" t="s">
        <v>107</v>
      </c>
      <c r="C38" s="158" t="s">
        <v>15</v>
      </c>
      <c r="D38" s="131" t="s">
        <v>135</v>
      </c>
      <c r="E38" s="125">
        <v>41771</v>
      </c>
      <c r="F38" s="125">
        <v>41817</v>
      </c>
      <c r="G38" s="125">
        <v>41828</v>
      </c>
      <c r="H38" s="130"/>
      <c r="I38" s="130"/>
      <c r="J38" s="130"/>
      <c r="K38" s="130"/>
      <c r="L38" s="130"/>
      <c r="M38" s="130"/>
      <c r="N38" s="132">
        <v>12.85</v>
      </c>
      <c r="O38" s="127">
        <v>253.9</v>
      </c>
      <c r="P38" s="128">
        <v>5.0999999999999997E-2</v>
      </c>
      <c r="Q38" s="129" t="s">
        <v>231</v>
      </c>
      <c r="R38" s="129" t="s">
        <v>242</v>
      </c>
      <c r="S38" s="130"/>
      <c r="T38" s="130"/>
      <c r="U38" s="171">
        <v>42172</v>
      </c>
      <c r="V38" s="171">
        <v>42184</v>
      </c>
      <c r="W38" s="171" t="s">
        <v>273</v>
      </c>
      <c r="X38" s="171" t="s">
        <v>273</v>
      </c>
      <c r="Y38" s="172" t="s">
        <v>273</v>
      </c>
      <c r="Z38" s="172" t="s">
        <v>273</v>
      </c>
      <c r="AA38" s="172" t="s">
        <v>273</v>
      </c>
      <c r="AB38" s="172" t="s">
        <v>273</v>
      </c>
      <c r="AC38" s="173">
        <v>8.2100000000000009</v>
      </c>
      <c r="AD38" s="170">
        <v>238.55</v>
      </c>
      <c r="AE38" s="213">
        <f>Таблица1[[#This Row],[Дивиденды на акцию 
(2014 год), руб.]]/Таблица1[[#This Row],[Цена акции на дату закрытия реестра под выплату дивидендов
(руб.*)]]</f>
        <v>3.4416264933976107E-2</v>
      </c>
      <c r="AG38" s="107"/>
      <c r="AK38" s="108"/>
    </row>
    <row r="39" spans="1:37" x14ac:dyDescent="0.25">
      <c r="A39" s="9"/>
      <c r="B39" s="164" t="s">
        <v>113</v>
      </c>
      <c r="C39" s="158" t="s">
        <v>17</v>
      </c>
      <c r="D39" s="131" t="s">
        <v>135</v>
      </c>
      <c r="E39" s="125">
        <v>41758</v>
      </c>
      <c r="F39" s="125">
        <v>41796</v>
      </c>
      <c r="G39" s="125">
        <v>41807</v>
      </c>
      <c r="H39" s="130"/>
      <c r="I39" s="130"/>
      <c r="J39" s="130"/>
      <c r="K39" s="127"/>
      <c r="L39" s="127">
        <v>220.7</v>
      </c>
      <c r="M39" s="127">
        <v>248.48</v>
      </c>
      <c r="N39" s="132">
        <v>469.18</v>
      </c>
      <c r="O39" s="127">
        <v>6940</v>
      </c>
      <c r="P39" s="128">
        <v>3.5804034582132563E-2</v>
      </c>
      <c r="Q39" s="125" t="s">
        <v>227</v>
      </c>
      <c r="R39" s="129" t="s">
        <v>231</v>
      </c>
      <c r="S39" s="130">
        <v>41954</v>
      </c>
      <c r="T39" s="130">
        <v>41984</v>
      </c>
      <c r="U39" s="171">
        <v>42137</v>
      </c>
      <c r="V39" s="171">
        <v>42149</v>
      </c>
      <c r="W39" s="199" t="s">
        <v>273</v>
      </c>
      <c r="X39" s="171" t="s">
        <v>273</v>
      </c>
      <c r="Y39" s="172" t="s">
        <v>273</v>
      </c>
      <c r="Z39" s="172" t="s">
        <v>273</v>
      </c>
      <c r="AA39" s="172">
        <v>762.34</v>
      </c>
      <c r="AB39" s="172" t="s">
        <v>273</v>
      </c>
      <c r="AC39" s="173">
        <f>670.04</f>
        <v>670.04</v>
      </c>
      <c r="AD39" s="180">
        <v>10210</v>
      </c>
      <c r="AE39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6.5625857002938298E-2</v>
      </c>
      <c r="AG39" s="107"/>
      <c r="AK39" s="108"/>
    </row>
    <row r="40" spans="1:37" outlineLevel="1" x14ac:dyDescent="0.25">
      <c r="A40" s="9"/>
      <c r="B40" s="164" t="s">
        <v>204</v>
      </c>
      <c r="C40" s="158" t="s">
        <v>31</v>
      </c>
      <c r="D40" s="131" t="s">
        <v>135</v>
      </c>
      <c r="E40" s="125">
        <v>41765</v>
      </c>
      <c r="F40" s="125">
        <v>41800</v>
      </c>
      <c r="G40" s="125">
        <v>41813</v>
      </c>
      <c r="H40" s="136"/>
      <c r="I40" s="136"/>
      <c r="J40" s="136"/>
      <c r="K40" s="126">
        <v>199</v>
      </c>
      <c r="L40" s="126"/>
      <c r="M40" s="126">
        <v>211</v>
      </c>
      <c r="N40" s="132">
        <v>410</v>
      </c>
      <c r="O40" s="127">
        <v>2430</v>
      </c>
      <c r="P40" s="128">
        <v>8.6831275720164608E-2</v>
      </c>
      <c r="Q40" s="125" t="s">
        <v>226</v>
      </c>
      <c r="R40" s="129" t="s">
        <v>216</v>
      </c>
      <c r="S40" s="130"/>
      <c r="T40" s="130"/>
      <c r="U40" s="171">
        <v>42185</v>
      </c>
      <c r="V40" s="171">
        <v>42202</v>
      </c>
      <c r="W40" s="171" t="s">
        <v>273</v>
      </c>
      <c r="X40" s="171" t="s">
        <v>273</v>
      </c>
      <c r="Y40" s="172" t="s">
        <v>273</v>
      </c>
      <c r="Z40" s="172" t="s">
        <v>273</v>
      </c>
      <c r="AA40" s="172" t="s">
        <v>273</v>
      </c>
      <c r="AB40" s="172" t="s">
        <v>273</v>
      </c>
      <c r="AC40" s="177">
        <v>113</v>
      </c>
      <c r="AD40" s="180">
        <v>1929</v>
      </c>
      <c r="AE40" s="213">
        <f>Таблица1[[#This Row],[Дивиденды на акцию 
(2014 год), руб.]]/Таблица1[[#This Row],[Цена акции на дату закрытия реестра под выплату дивидендов
(руб.*)]]</f>
        <v>5.8579574909279418E-2</v>
      </c>
      <c r="AG40" s="107"/>
      <c r="AK40" s="108"/>
    </row>
    <row r="41" spans="1:37" outlineLevel="1" x14ac:dyDescent="0.25">
      <c r="A41" s="8" t="s">
        <v>60</v>
      </c>
      <c r="B41" s="164" t="s">
        <v>205</v>
      </c>
      <c r="C41" s="158" t="s">
        <v>203</v>
      </c>
      <c r="D41" s="137"/>
      <c r="E41" s="125">
        <v>41765</v>
      </c>
      <c r="F41" s="125">
        <v>41800</v>
      </c>
      <c r="G41" s="125">
        <v>41813</v>
      </c>
      <c r="H41" s="137"/>
      <c r="I41" s="137"/>
      <c r="J41" s="137"/>
      <c r="K41" s="126">
        <v>199</v>
      </c>
      <c r="L41" s="126"/>
      <c r="M41" s="126">
        <v>211</v>
      </c>
      <c r="N41" s="132">
        <v>410</v>
      </c>
      <c r="O41" s="127">
        <v>1829.4</v>
      </c>
      <c r="P41" s="128">
        <v>0.115</v>
      </c>
      <c r="Q41" s="137" t="s">
        <v>226</v>
      </c>
      <c r="R41" s="137" t="s">
        <v>216</v>
      </c>
      <c r="S41" s="130"/>
      <c r="T41" s="130"/>
      <c r="U41" s="171">
        <v>42185</v>
      </c>
      <c r="V41" s="171">
        <v>42202</v>
      </c>
      <c r="W41" s="171" t="s">
        <v>273</v>
      </c>
      <c r="X41" s="171" t="s">
        <v>273</v>
      </c>
      <c r="Y41" s="172" t="s">
        <v>273</v>
      </c>
      <c r="Z41" s="172" t="s">
        <v>273</v>
      </c>
      <c r="AA41" s="172" t="s">
        <v>273</v>
      </c>
      <c r="AB41" s="172" t="s">
        <v>273</v>
      </c>
      <c r="AC41" s="177">
        <v>113</v>
      </c>
      <c r="AD41" s="180">
        <v>1370</v>
      </c>
      <c r="AE41" s="213">
        <f>Таблица1[[#This Row],[Дивиденды на акцию 
(2014 год), руб.]]/Таблица1[[#This Row],[Цена акции на дату закрытия реестра под выплату дивидендов
(руб.*)]]</f>
        <v>8.2481751824817512E-2</v>
      </c>
      <c r="AG41" s="107"/>
      <c r="AK41" s="108"/>
    </row>
    <row r="42" spans="1:37" outlineLevel="1" x14ac:dyDescent="0.25">
      <c r="A42" s="9" t="s">
        <v>62</v>
      </c>
      <c r="B42" s="164" t="s">
        <v>111</v>
      </c>
      <c r="C42" s="158" t="s">
        <v>33</v>
      </c>
      <c r="D42" s="135"/>
      <c r="E42" s="125">
        <v>41771</v>
      </c>
      <c r="F42" s="125">
        <v>41820</v>
      </c>
      <c r="G42" s="125">
        <v>41831</v>
      </c>
      <c r="H42" s="130"/>
      <c r="I42" s="130"/>
      <c r="J42" s="130"/>
      <c r="K42" s="130"/>
      <c r="L42" s="130"/>
      <c r="M42" s="130"/>
      <c r="N42" s="132">
        <v>64.510000000000005</v>
      </c>
      <c r="O42" s="127">
        <v>1138.5</v>
      </c>
      <c r="P42" s="128">
        <v>5.666227492314449E-2</v>
      </c>
      <c r="Q42" s="125" t="s">
        <v>234</v>
      </c>
      <c r="R42" s="129" t="s">
        <v>246</v>
      </c>
      <c r="S42" s="130"/>
      <c r="T42" s="130"/>
      <c r="U42" s="171">
        <v>42185</v>
      </c>
      <c r="V42" s="171">
        <v>42198</v>
      </c>
      <c r="W42" s="171" t="s">
        <v>273</v>
      </c>
      <c r="X42" s="171" t="s">
        <v>273</v>
      </c>
      <c r="Y42" s="183" t="s">
        <v>273</v>
      </c>
      <c r="Z42" s="183" t="s">
        <v>273</v>
      </c>
      <c r="AA42" s="183" t="s">
        <v>273</v>
      </c>
      <c r="AB42" s="183" t="s">
        <v>273</v>
      </c>
      <c r="AC42" s="184">
        <f>16.13</f>
        <v>16.13</v>
      </c>
      <c r="AD42" s="185">
        <v>772</v>
      </c>
      <c r="AE42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2.0893782383419688E-2</v>
      </c>
      <c r="AG42" s="107"/>
      <c r="AK42" s="108"/>
    </row>
    <row r="43" spans="1:37" outlineLevel="1" x14ac:dyDescent="0.25">
      <c r="A43" s="8" t="s">
        <v>64</v>
      </c>
      <c r="B43" s="164" t="s">
        <v>207</v>
      </c>
      <c r="C43" s="158" t="s">
        <v>35</v>
      </c>
      <c r="D43" s="135"/>
      <c r="E43" s="125">
        <v>41789</v>
      </c>
      <c r="F43" s="125">
        <v>41820</v>
      </c>
      <c r="G43" s="125">
        <v>41834</v>
      </c>
      <c r="H43" s="130"/>
      <c r="I43" s="130"/>
      <c r="J43" s="130"/>
      <c r="K43" s="130"/>
      <c r="L43" s="130"/>
      <c r="M43" s="130"/>
      <c r="N43" s="132">
        <v>3.1160000000000001</v>
      </c>
      <c r="O43" s="127">
        <v>90.77</v>
      </c>
      <c r="P43" s="128">
        <v>3.4328522639638648E-2</v>
      </c>
      <c r="Q43" s="125" t="s">
        <v>235</v>
      </c>
      <c r="R43" s="129" t="s">
        <v>247</v>
      </c>
      <c r="S43" s="130"/>
      <c r="T43" s="130"/>
      <c r="U43" s="171">
        <v>42170</v>
      </c>
      <c r="V43" s="171">
        <v>42188</v>
      </c>
      <c r="W43" s="171" t="s">
        <v>273</v>
      </c>
      <c r="X43" s="171" t="s">
        <v>273</v>
      </c>
      <c r="Y43" s="172" t="s">
        <v>273</v>
      </c>
      <c r="Z43" s="172" t="s">
        <v>273</v>
      </c>
      <c r="AA43" s="172" t="s">
        <v>273</v>
      </c>
      <c r="AB43" s="172" t="s">
        <v>273</v>
      </c>
      <c r="AC43" s="173">
        <v>3.34</v>
      </c>
      <c r="AD43" s="172">
        <v>90.21</v>
      </c>
      <c r="AE43" s="213">
        <f>Таблица1[[#This Row],[Дивиденды на акцию 
(2014 год), руб.]]/Таблица1[[#This Row],[Цена акции на дату закрытия реестра под выплату дивидендов
(руб.*)]]</f>
        <v>3.7024720097550159E-2</v>
      </c>
      <c r="AG43" s="107"/>
      <c r="AK43" s="108"/>
    </row>
    <row r="44" spans="1:37" outlineLevel="1" x14ac:dyDescent="0.25">
      <c r="A44" s="9" t="s">
        <v>66</v>
      </c>
      <c r="B44" s="164" t="s">
        <v>206</v>
      </c>
      <c r="C44" s="158" t="s">
        <v>208</v>
      </c>
      <c r="D44" s="127"/>
      <c r="E44" s="125">
        <v>41789</v>
      </c>
      <c r="F44" s="125">
        <v>41820</v>
      </c>
      <c r="G44" s="125">
        <v>41834</v>
      </c>
      <c r="H44" s="130"/>
      <c r="I44" s="130"/>
      <c r="J44" s="130"/>
      <c r="K44" s="130"/>
      <c r="L44" s="130"/>
      <c r="M44" s="130"/>
      <c r="N44" s="138">
        <v>4.8486000000000002</v>
      </c>
      <c r="O44" s="127">
        <v>67.5</v>
      </c>
      <c r="P44" s="128">
        <v>7.1831111111111109E-2</v>
      </c>
      <c r="Q44" s="125" t="s">
        <v>235</v>
      </c>
      <c r="R44" s="129" t="s">
        <v>247</v>
      </c>
      <c r="S44" s="130"/>
      <c r="T44" s="130"/>
      <c r="U44" s="171">
        <v>42170</v>
      </c>
      <c r="V44" s="171">
        <v>42188</v>
      </c>
      <c r="W44" s="171" t="s">
        <v>273</v>
      </c>
      <c r="X44" s="171" t="s">
        <v>273</v>
      </c>
      <c r="Y44" s="172" t="s">
        <v>273</v>
      </c>
      <c r="Z44" s="172" t="s">
        <v>273</v>
      </c>
      <c r="AA44" s="172" t="s">
        <v>273</v>
      </c>
      <c r="AB44" s="172" t="s">
        <v>273</v>
      </c>
      <c r="AC44" s="173" t="s">
        <v>285</v>
      </c>
      <c r="AD44" s="172">
        <v>63.5</v>
      </c>
      <c r="AE44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6.377952755905511E-2</v>
      </c>
      <c r="AG44" s="107"/>
      <c r="AK44" s="108"/>
    </row>
    <row r="45" spans="1:37" outlineLevel="1" x14ac:dyDescent="0.25">
      <c r="A45" s="9"/>
      <c r="B45" s="164" t="s">
        <v>112</v>
      </c>
      <c r="C45" s="158" t="s">
        <v>37</v>
      </c>
      <c r="D45" s="131" t="s">
        <v>135</v>
      </c>
      <c r="E45" s="125">
        <v>41761</v>
      </c>
      <c r="F45" s="125">
        <v>41780</v>
      </c>
      <c r="G45" s="125"/>
      <c r="H45" s="130"/>
      <c r="I45" s="130"/>
      <c r="J45" s="130"/>
      <c r="K45" s="126">
        <v>0.01</v>
      </c>
      <c r="L45" s="126"/>
      <c r="M45" s="126"/>
      <c r="N45" s="132">
        <v>2.7911999999999999</v>
      </c>
      <c r="O45" s="127">
        <v>328</v>
      </c>
      <c r="P45" s="128">
        <v>8.5097560975609752E-3</v>
      </c>
      <c r="Q45" s="125"/>
      <c r="R45" s="130" t="s">
        <v>248</v>
      </c>
      <c r="S45" s="130"/>
      <c r="T45" s="130"/>
      <c r="U45" s="171">
        <v>42144</v>
      </c>
      <c r="V45" s="171">
        <v>42125</v>
      </c>
      <c r="W45" s="171" t="s">
        <v>273</v>
      </c>
      <c r="X45" s="171" t="s">
        <v>273</v>
      </c>
      <c r="Y45" s="172" t="s">
        <v>318</v>
      </c>
      <c r="Z45" s="172" t="s">
        <v>273</v>
      </c>
      <c r="AA45" s="172" t="s">
        <v>319</v>
      </c>
      <c r="AB45" s="186" t="s">
        <v>317</v>
      </c>
      <c r="AC45" s="170" t="s">
        <v>273</v>
      </c>
      <c r="AD45" s="178">
        <f>429</f>
        <v>429</v>
      </c>
      <c r="AE45" s="213">
        <f>(0.13*51.46)/429</f>
        <v>1.5593939393939394E-2</v>
      </c>
      <c r="AG45" s="107"/>
      <c r="AK45" s="108"/>
    </row>
    <row r="46" spans="1:37" outlineLevel="1" x14ac:dyDescent="0.25">
      <c r="A46" s="8" t="s">
        <v>68</v>
      </c>
      <c r="B46" s="164" t="s">
        <v>114</v>
      </c>
      <c r="C46" s="158" t="s">
        <v>39</v>
      </c>
      <c r="D46" s="131" t="s">
        <v>135</v>
      </c>
      <c r="E46" s="125">
        <v>41768</v>
      </c>
      <c r="F46" s="125">
        <v>41818</v>
      </c>
      <c r="G46" s="125">
        <v>41838</v>
      </c>
      <c r="H46" s="132"/>
      <c r="I46" s="132"/>
      <c r="J46" s="132"/>
      <c r="K46" s="132"/>
      <c r="L46" s="132"/>
      <c r="M46" s="132"/>
      <c r="N46" s="132">
        <v>1.47</v>
      </c>
      <c r="O46" s="127">
        <v>48</v>
      </c>
      <c r="P46" s="128">
        <v>3.0624999999999999E-2</v>
      </c>
      <c r="Q46" s="125" t="s">
        <v>233</v>
      </c>
      <c r="R46" s="142" t="s">
        <v>245</v>
      </c>
      <c r="S46" s="130"/>
      <c r="T46" s="130"/>
      <c r="U46" s="170" t="s">
        <v>281</v>
      </c>
      <c r="V46" s="171">
        <v>42200</v>
      </c>
      <c r="W46" s="171" t="s">
        <v>273</v>
      </c>
      <c r="X46" s="171" t="s">
        <v>273</v>
      </c>
      <c r="Y46" s="172" t="s">
        <v>273</v>
      </c>
      <c r="Z46" s="172" t="s">
        <v>273</v>
      </c>
      <c r="AA46" s="172" t="s">
        <v>273</v>
      </c>
      <c r="AB46" s="172" t="s">
        <v>273</v>
      </c>
      <c r="AC46" s="173" t="s">
        <v>286</v>
      </c>
      <c r="AD46" s="172">
        <v>73.45</v>
      </c>
      <c r="AE46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2.0013614703880189E-2</v>
      </c>
      <c r="AG46" s="107"/>
      <c r="AK46" s="108"/>
    </row>
    <row r="47" spans="1:37" outlineLevel="1" x14ac:dyDescent="0.25">
      <c r="A47" s="9" t="s">
        <v>70</v>
      </c>
      <c r="B47" s="164" t="s">
        <v>192</v>
      </c>
      <c r="C47" s="159" t="s">
        <v>193</v>
      </c>
      <c r="D47" s="125"/>
      <c r="E47" s="125">
        <v>41739</v>
      </c>
      <c r="F47" s="125">
        <v>41788</v>
      </c>
      <c r="G47" s="125">
        <v>41799</v>
      </c>
      <c r="H47" s="137"/>
      <c r="I47" s="137"/>
      <c r="J47" s="137"/>
      <c r="K47" s="137"/>
      <c r="L47" s="137"/>
      <c r="M47" s="137"/>
      <c r="N47" s="132">
        <v>152</v>
      </c>
      <c r="O47" s="127">
        <v>1368.3</v>
      </c>
      <c r="P47" s="128">
        <v>0.11108674998172915</v>
      </c>
      <c r="Q47" s="125" t="s">
        <v>215</v>
      </c>
      <c r="R47" s="129" t="s">
        <v>249</v>
      </c>
      <c r="S47" s="130"/>
      <c r="T47" s="130"/>
      <c r="U47" s="170" t="s">
        <v>287</v>
      </c>
      <c r="V47" s="171" t="s">
        <v>288</v>
      </c>
      <c r="W47" s="171" t="s">
        <v>273</v>
      </c>
      <c r="X47" s="171" t="s">
        <v>273</v>
      </c>
      <c r="Y47" s="172" t="s">
        <v>273</v>
      </c>
      <c r="Z47" s="172" t="s">
        <v>273</v>
      </c>
      <c r="AA47" s="172" t="s">
        <v>273</v>
      </c>
      <c r="AB47" s="172" t="s">
        <v>273</v>
      </c>
      <c r="AC47" s="179">
        <v>139</v>
      </c>
      <c r="AD47" s="180">
        <v>2216</v>
      </c>
      <c r="AE47" s="213">
        <f>Таблица1[[#This Row],[Дивиденды на акцию 
(2014 год), руб.]]/Таблица1[[#This Row],[Цена акции на дату закрытия реестра под выплату дивидендов
(руб.*)]]</f>
        <v>6.2725631768953072E-2</v>
      </c>
      <c r="AG47" s="107"/>
      <c r="AK47" s="108"/>
    </row>
    <row r="48" spans="1:37" outlineLevel="1" x14ac:dyDescent="0.25">
      <c r="A48" s="8" t="s">
        <v>72</v>
      </c>
      <c r="B48" s="163" t="s">
        <v>259</v>
      </c>
      <c r="C48" s="157" t="s">
        <v>260</v>
      </c>
      <c r="D48" s="139"/>
      <c r="E48" s="125"/>
      <c r="F48" s="125"/>
      <c r="G48" s="125"/>
      <c r="H48" s="137"/>
      <c r="I48" s="137"/>
      <c r="J48" s="137"/>
      <c r="K48" s="137"/>
      <c r="L48" s="137"/>
      <c r="M48" s="137"/>
      <c r="N48" s="130"/>
      <c r="O48" s="132"/>
      <c r="P48" s="128"/>
      <c r="Q48" s="130"/>
      <c r="R48" s="130"/>
      <c r="S48" s="130">
        <v>41855</v>
      </c>
      <c r="T48" s="130">
        <v>41898</v>
      </c>
      <c r="U48" s="171">
        <v>42178</v>
      </c>
      <c r="V48" s="171" t="s">
        <v>273</v>
      </c>
      <c r="W48" s="171" t="s">
        <v>273</v>
      </c>
      <c r="X48" s="171" t="s">
        <v>273</v>
      </c>
      <c r="Y48" s="187">
        <v>1.9</v>
      </c>
      <c r="Z48" s="172" t="s">
        <v>273</v>
      </c>
      <c r="AA48" s="172" t="s">
        <v>273</v>
      </c>
      <c r="AB48" s="170" t="s">
        <v>273</v>
      </c>
      <c r="AC48" s="170" t="s">
        <v>273</v>
      </c>
      <c r="AD48" s="175" t="s">
        <v>273</v>
      </c>
      <c r="AE48" s="213" t="s">
        <v>273</v>
      </c>
      <c r="AG48" s="107"/>
      <c r="AK48" s="108"/>
    </row>
    <row r="49" spans="1:37" outlineLevel="1" x14ac:dyDescent="0.25">
      <c r="A49" s="9" t="s">
        <v>74</v>
      </c>
      <c r="B49" s="164" t="s">
        <v>115</v>
      </c>
      <c r="C49" s="158" t="s">
        <v>41</v>
      </c>
      <c r="D49" s="131" t="s">
        <v>135</v>
      </c>
      <c r="E49" s="125">
        <v>41785</v>
      </c>
      <c r="F49" s="125">
        <v>41817</v>
      </c>
      <c r="G49" s="125">
        <v>41828</v>
      </c>
      <c r="H49" s="130"/>
      <c r="I49" s="130"/>
      <c r="J49" s="130"/>
      <c r="K49" s="130"/>
      <c r="L49" s="130"/>
      <c r="M49" s="130"/>
      <c r="N49" s="132">
        <v>1.3587510000000001E-2</v>
      </c>
      <c r="O49" s="132">
        <v>0.69299999999999995</v>
      </c>
      <c r="P49" s="128">
        <v>1.960679653679654E-2</v>
      </c>
      <c r="Q49" s="125" t="s">
        <v>231</v>
      </c>
      <c r="R49" s="129" t="s">
        <v>242</v>
      </c>
      <c r="S49" s="130"/>
      <c r="T49" s="130"/>
      <c r="U49" s="171">
        <v>42181</v>
      </c>
      <c r="V49" s="171">
        <v>42192</v>
      </c>
      <c r="W49" s="171" t="s">
        <v>273</v>
      </c>
      <c r="X49" s="171" t="s">
        <v>273</v>
      </c>
      <c r="Y49" s="172" t="s">
        <v>273</v>
      </c>
      <c r="Z49" s="172" t="s">
        <v>273</v>
      </c>
      <c r="AA49" s="172" t="s">
        <v>273</v>
      </c>
      <c r="AB49" s="172" t="s">
        <v>273</v>
      </c>
      <c r="AC49" s="188">
        <v>1.561855E-2</v>
      </c>
      <c r="AD49" s="182">
        <v>0.54179999999999995</v>
      </c>
      <c r="AE49" s="213">
        <f>Таблица1[[#This Row],[Дивиденды на акцию 
(2014 год), руб.]]/Таблица1[[#This Row],[Цена акции на дату закрытия реестра под выплату дивидендов
(руб.*)]]</f>
        <v>2.8827150239940941E-2</v>
      </c>
      <c r="AG49" s="107"/>
      <c r="AK49" s="108"/>
    </row>
    <row r="50" spans="1:37" x14ac:dyDescent="0.25">
      <c r="A50" s="8" t="s">
        <v>76</v>
      </c>
      <c r="B50" s="164" t="s">
        <v>116</v>
      </c>
      <c r="C50" s="158" t="s">
        <v>43</v>
      </c>
      <c r="D50" s="131" t="s">
        <v>135</v>
      </c>
      <c r="E50" s="125">
        <v>41771</v>
      </c>
      <c r="F50" s="125">
        <v>41816</v>
      </c>
      <c r="G50" s="125">
        <v>41831</v>
      </c>
      <c r="H50" s="127"/>
      <c r="I50" s="127"/>
      <c r="J50" s="127"/>
      <c r="K50" s="127"/>
      <c r="L50" s="127"/>
      <c r="M50" s="127"/>
      <c r="N50" s="127">
        <v>2.38</v>
      </c>
      <c r="O50" s="132">
        <v>65.25</v>
      </c>
      <c r="P50" s="128">
        <v>3.6475095785440614E-2</v>
      </c>
      <c r="Q50" s="125" t="s">
        <v>234</v>
      </c>
      <c r="R50" s="129" t="s">
        <v>246</v>
      </c>
      <c r="S50" s="130"/>
      <c r="T50" s="130"/>
      <c r="U50" s="170" t="s">
        <v>290</v>
      </c>
      <c r="V50" s="171">
        <v>42136</v>
      </c>
      <c r="W50" s="172" t="s">
        <v>273</v>
      </c>
      <c r="X50" s="171" t="s">
        <v>273</v>
      </c>
      <c r="Y50" s="172" t="s">
        <v>273</v>
      </c>
      <c r="Z50" s="172" t="s">
        <v>273</v>
      </c>
      <c r="AA50" s="172" t="s">
        <v>273</v>
      </c>
      <c r="AB50" s="172" t="s">
        <v>273</v>
      </c>
      <c r="AC50" s="173">
        <v>3.87</v>
      </c>
      <c r="AD50" s="172">
        <f>73.49</f>
        <v>73.489999999999995</v>
      </c>
      <c r="AE50" s="213">
        <f>Таблица1[[#This Row],[Дивиденды на акцию 
(2014 год), руб.]]/Таблица1[[#This Row],[Цена акции на дату закрытия реестра под выплату дивидендов
(руб.*)]]</f>
        <v>5.2660225881072262E-2</v>
      </c>
      <c r="AG50" s="107"/>
      <c r="AK50" s="108"/>
    </row>
    <row r="51" spans="1:37" outlineLevel="1" x14ac:dyDescent="0.25">
      <c r="A51" s="9" t="s">
        <v>78</v>
      </c>
      <c r="B51" s="164" t="s">
        <v>268</v>
      </c>
      <c r="C51" s="158" t="s">
        <v>326</v>
      </c>
      <c r="D51" s="131" t="s">
        <v>135</v>
      </c>
      <c r="E51" s="125">
        <v>41773</v>
      </c>
      <c r="F51" s="125">
        <v>41817</v>
      </c>
      <c r="G51" s="125">
        <v>41836</v>
      </c>
      <c r="H51" s="127"/>
      <c r="I51" s="127"/>
      <c r="J51" s="127"/>
      <c r="K51" s="127"/>
      <c r="L51" s="127"/>
      <c r="M51" s="127"/>
      <c r="N51" s="132">
        <v>2.36</v>
      </c>
      <c r="O51" s="127">
        <v>28.92</v>
      </c>
      <c r="P51" s="128">
        <v>8.2000000000000003E-2</v>
      </c>
      <c r="Q51" s="125" t="s">
        <v>230</v>
      </c>
      <c r="R51" s="129" t="s">
        <v>241</v>
      </c>
      <c r="S51" s="130"/>
      <c r="T51" s="130"/>
      <c r="U51" s="171">
        <v>42182</v>
      </c>
      <c r="V51" s="171">
        <v>42201</v>
      </c>
      <c r="W51" s="171" t="s">
        <v>273</v>
      </c>
      <c r="X51" s="171" t="s">
        <v>273</v>
      </c>
      <c r="Y51" s="172" t="s">
        <v>273</v>
      </c>
      <c r="Z51" s="172" t="s">
        <v>273</v>
      </c>
      <c r="AA51" s="172" t="s">
        <v>273</v>
      </c>
      <c r="AB51" s="172"/>
      <c r="AC51" s="173">
        <f>8.21</f>
        <v>8.2100000000000009</v>
      </c>
      <c r="AD51" s="176">
        <v>38.590000000000003</v>
      </c>
      <c r="AE51" s="214">
        <f>(Таблица1[[#This Row],[Дивиденды на акцию 
(2014 год), руб.]]/Таблица1[[#This Row],[Цена акции на дату закрытия реестра под выплату дивидендов
(руб.*)]])</f>
        <v>0.21274941694739571</v>
      </c>
      <c r="AG51" s="107"/>
      <c r="AK51" s="108"/>
    </row>
    <row r="52" spans="1:37" x14ac:dyDescent="0.25">
      <c r="A52" s="8" t="s">
        <v>80</v>
      </c>
      <c r="B52" s="164" t="s">
        <v>106</v>
      </c>
      <c r="C52" s="158" t="s">
        <v>13</v>
      </c>
      <c r="D52" s="131" t="s">
        <v>135</v>
      </c>
      <c r="E52" s="125">
        <v>41712</v>
      </c>
      <c r="F52" s="125">
        <v>41747</v>
      </c>
      <c r="G52" s="125">
        <v>41758</v>
      </c>
      <c r="H52" s="130"/>
      <c r="I52" s="126">
        <v>3.4</v>
      </c>
      <c r="J52" s="126"/>
      <c r="K52" s="130"/>
      <c r="L52" s="130"/>
      <c r="M52" s="126">
        <v>4.49</v>
      </c>
      <c r="N52" s="132">
        <f>SUM(Таблица1[[#This Row],[Дивиденды на акцию (2 кв.2013 год), руб.]:[Годовые дивиденды на акцию  (2013 год), руб]])</f>
        <v>7.8900000000000006</v>
      </c>
      <c r="O52" s="127">
        <v>333</v>
      </c>
      <c r="P52" s="128">
        <v>1.3483483483483483E-2</v>
      </c>
      <c r="Q52" s="125"/>
      <c r="R52" s="129" t="s">
        <v>218</v>
      </c>
      <c r="S52" s="130">
        <v>41893</v>
      </c>
      <c r="T52" s="130">
        <v>41926</v>
      </c>
      <c r="U52" s="171">
        <v>42118</v>
      </c>
      <c r="V52" s="171">
        <v>42129</v>
      </c>
      <c r="W52" s="171" t="s">
        <v>273</v>
      </c>
      <c r="X52" s="171" t="s">
        <v>273</v>
      </c>
      <c r="Y52" s="175">
        <v>5.0999999999999996</v>
      </c>
      <c r="Z52" s="172" t="s">
        <v>273</v>
      </c>
      <c r="AA52" s="172" t="s">
        <v>273</v>
      </c>
      <c r="AB52" s="200">
        <f>5.2</f>
        <v>5.2</v>
      </c>
      <c r="AC52" s="172" t="s">
        <v>273</v>
      </c>
      <c r="AD52" s="178">
        <v>499</v>
      </c>
      <c r="AE52" s="214">
        <f>(Таблица1[[#This Row],[Дивиденды на акцию 
(2 полугодие 
2014 год), руб.]]/Таблица1[[#This Row],[Цена акции на дату закрытия реестра под выплату дивидендов
(руб.*)]])</f>
        <v>1.0420841683366733E-2</v>
      </c>
      <c r="AG52" s="107"/>
      <c r="AK52" s="108"/>
    </row>
    <row r="53" spans="1:37" outlineLevel="1" x14ac:dyDescent="0.25">
      <c r="A53" s="9" t="s">
        <v>82</v>
      </c>
      <c r="B53" s="164" t="s">
        <v>133</v>
      </c>
      <c r="C53" s="158" t="s">
        <v>89</v>
      </c>
      <c r="D53" s="143"/>
      <c r="E53" s="125">
        <v>41771</v>
      </c>
      <c r="F53" s="125">
        <v>41814</v>
      </c>
      <c r="G53" s="144">
        <v>41831</v>
      </c>
      <c r="H53" s="127"/>
      <c r="I53" s="127"/>
      <c r="J53" s="127"/>
      <c r="K53" s="127"/>
      <c r="L53" s="127"/>
      <c r="M53" s="127"/>
      <c r="N53" s="132">
        <v>5.9749999999999998E-2</v>
      </c>
      <c r="O53" s="132">
        <v>1.2198</v>
      </c>
      <c r="P53" s="128">
        <v>4.8983439908181665E-2</v>
      </c>
      <c r="Q53" s="125" t="s">
        <v>234</v>
      </c>
      <c r="R53" s="129" t="s">
        <v>246</v>
      </c>
      <c r="S53" s="130"/>
      <c r="T53" s="130"/>
      <c r="U53" s="171">
        <v>42179</v>
      </c>
      <c r="V53" s="171">
        <v>42191</v>
      </c>
      <c r="W53" s="171" t="s">
        <v>273</v>
      </c>
      <c r="X53" s="171" t="s">
        <v>273</v>
      </c>
      <c r="Y53" s="172" t="s">
        <v>273</v>
      </c>
      <c r="Z53" s="172" t="s">
        <v>273</v>
      </c>
      <c r="AA53" s="172" t="s">
        <v>273</v>
      </c>
      <c r="AB53" s="172" t="s">
        <v>273</v>
      </c>
      <c r="AC53" s="189">
        <f>0.0422</f>
        <v>4.2200000000000001E-2</v>
      </c>
      <c r="AD53" s="172">
        <v>0.875</v>
      </c>
      <c r="AE53" s="213">
        <f>Таблица1[[#This Row],[Дивиденды на акцию 
(2014 год), руб.]]/Таблица1[[#This Row],[Цена акции на дату закрытия реестра под выплату дивидендов
(руб.*)]]</f>
        <v>4.8228571428571433E-2</v>
      </c>
      <c r="AG53" s="107"/>
      <c r="AK53" s="108"/>
    </row>
    <row r="54" spans="1:37" outlineLevel="1" x14ac:dyDescent="0.25">
      <c r="A54" s="8" t="s">
        <v>84</v>
      </c>
      <c r="B54" s="162" t="s">
        <v>222</v>
      </c>
      <c r="C54" s="158" t="s">
        <v>91</v>
      </c>
      <c r="D54" s="145"/>
      <c r="E54" s="146">
        <v>41771</v>
      </c>
      <c r="F54" s="147">
        <v>41820</v>
      </c>
      <c r="G54" s="147">
        <v>41831</v>
      </c>
      <c r="H54" s="126"/>
      <c r="I54" s="126"/>
      <c r="J54" s="126"/>
      <c r="K54" s="126"/>
      <c r="L54" s="126"/>
      <c r="M54" s="126"/>
      <c r="N54" s="132">
        <v>0</v>
      </c>
      <c r="O54" s="132">
        <v>50.3</v>
      </c>
      <c r="P54" s="128">
        <v>0</v>
      </c>
      <c r="Q54" s="125" t="s">
        <v>234</v>
      </c>
      <c r="R54" s="129" t="s">
        <v>246</v>
      </c>
      <c r="S54" s="130"/>
      <c r="T54" s="130"/>
      <c r="U54" s="171">
        <v>42185</v>
      </c>
      <c r="V54" s="171" t="s">
        <v>273</v>
      </c>
      <c r="W54" s="171" t="s">
        <v>273</v>
      </c>
      <c r="X54" s="171" t="s">
        <v>273</v>
      </c>
      <c r="Y54" s="185" t="s">
        <v>273</v>
      </c>
      <c r="Z54" s="185" t="s">
        <v>273</v>
      </c>
      <c r="AA54" s="185" t="s">
        <v>273</v>
      </c>
      <c r="AB54" s="185" t="s">
        <v>273</v>
      </c>
      <c r="AC54" s="170" t="s">
        <v>273</v>
      </c>
      <c r="AD54" s="185" t="s">
        <v>273</v>
      </c>
      <c r="AE54" s="213" t="s">
        <v>273</v>
      </c>
      <c r="AG54" s="107"/>
      <c r="AK54" s="108"/>
    </row>
    <row r="55" spans="1:37" outlineLevel="1" x14ac:dyDescent="0.25">
      <c r="A55" s="9" t="s">
        <v>86</v>
      </c>
      <c r="B55" s="164" t="s">
        <v>221</v>
      </c>
      <c r="C55" s="161" t="s">
        <v>220</v>
      </c>
      <c r="D55" s="148"/>
      <c r="E55" s="149">
        <v>41771</v>
      </c>
      <c r="F55" s="150">
        <v>41820</v>
      </c>
      <c r="G55" s="150">
        <v>41831</v>
      </c>
      <c r="H55" s="151"/>
      <c r="I55" s="151"/>
      <c r="J55" s="151"/>
      <c r="K55" s="151"/>
      <c r="L55" s="151"/>
      <c r="M55" s="151"/>
      <c r="N55" s="152">
        <v>0.05</v>
      </c>
      <c r="O55" s="151">
        <v>24.5</v>
      </c>
      <c r="P55" s="153">
        <v>2.0408163265306124E-3</v>
      </c>
      <c r="Q55" s="154" t="s">
        <v>234</v>
      </c>
      <c r="R55" s="142" t="s">
        <v>246</v>
      </c>
      <c r="S55" s="155"/>
      <c r="T55" s="155"/>
      <c r="U55" s="201">
        <v>42185</v>
      </c>
      <c r="V55" s="201">
        <v>42196</v>
      </c>
      <c r="W55" s="201" t="s">
        <v>273</v>
      </c>
      <c r="X55" s="201" t="s">
        <v>273</v>
      </c>
      <c r="Y55" s="202" t="s">
        <v>273</v>
      </c>
      <c r="Z55" s="202" t="s">
        <v>273</v>
      </c>
      <c r="AA55" s="202" t="s">
        <v>273</v>
      </c>
      <c r="AB55" s="202" t="s">
        <v>273</v>
      </c>
      <c r="AC55" s="203">
        <f>0.05</f>
        <v>0.05</v>
      </c>
      <c r="AD55" s="202">
        <v>44.25</v>
      </c>
      <c r="AE55" s="215">
        <f>Таблица1[[#This Row],[Дивиденды на акцию 
(2014 год), руб.]]/Таблица1[[#This Row],[Цена акции на дату закрытия реестра под выплату дивидендов
(руб.*)]]</f>
        <v>1.1299435028248588E-3</v>
      </c>
      <c r="AG55" s="107"/>
      <c r="AK55" s="108"/>
    </row>
    <row r="56" spans="1:37" outlineLevel="1" x14ac:dyDescent="0.25">
      <c r="A56" s="8" t="s">
        <v>88</v>
      </c>
      <c r="AC56" s="109"/>
      <c r="AD56" s="109"/>
      <c r="AE56" s="216"/>
      <c r="AG56" s="107"/>
      <c r="AK56" s="108"/>
    </row>
    <row r="57" spans="1:37" ht="15.75" outlineLevel="1" x14ac:dyDescent="0.25">
      <c r="A57" s="9" t="s">
        <v>90</v>
      </c>
      <c r="AC57" s="115"/>
      <c r="AD57" s="115"/>
      <c r="AE57" s="217"/>
      <c r="AG57" s="107"/>
      <c r="AK57" s="108"/>
    </row>
    <row r="58" spans="1:37" ht="33" customHeight="1" x14ac:dyDescent="0.25">
      <c r="A58" s="1"/>
      <c r="AC58" s="109"/>
      <c r="AD58" s="109"/>
      <c r="AE58" s="216"/>
    </row>
    <row r="59" spans="1:37" ht="15.75" x14ac:dyDescent="0.25">
      <c r="A59" s="4" t="s">
        <v>94</v>
      </c>
      <c r="AC59" s="115"/>
      <c r="AD59" s="115"/>
      <c r="AE59" s="217"/>
    </row>
    <row r="60" spans="1:37" x14ac:dyDescent="0.25">
      <c r="A60" s="7" t="s">
        <v>95</v>
      </c>
      <c r="AC60" s="109"/>
      <c r="AD60" s="109"/>
      <c r="AE60" s="216"/>
    </row>
    <row r="61" spans="1:37" ht="15.75" x14ac:dyDescent="0.25">
      <c r="A61" s="7"/>
      <c r="AC61" s="109"/>
      <c r="AD61" s="115"/>
      <c r="AE61" s="217"/>
    </row>
    <row r="62" spans="1:37" x14ac:dyDescent="0.25">
      <c r="A62" s="7" t="s">
        <v>96</v>
      </c>
      <c r="AC62" s="109"/>
      <c r="AD62" s="109"/>
      <c r="AE62" s="216"/>
    </row>
    <row r="63" spans="1:37" x14ac:dyDescent="0.25">
      <c r="A63" s="7" t="s">
        <v>97</v>
      </c>
      <c r="AC63" s="109"/>
      <c r="AD63" s="109"/>
      <c r="AE63" s="216"/>
    </row>
    <row r="64" spans="1:37" x14ac:dyDescent="0.25">
      <c r="A64" s="7" t="s">
        <v>100</v>
      </c>
      <c r="AC64" s="109"/>
      <c r="AE64" s="218"/>
    </row>
    <row r="65" spans="1:31" x14ac:dyDescent="0.25">
      <c r="A65" s="7" t="s">
        <v>101</v>
      </c>
      <c r="AC65" s="109"/>
      <c r="AE65" s="218"/>
    </row>
    <row r="66" spans="1:31" x14ac:dyDescent="0.25">
      <c r="AC66" s="109"/>
      <c r="AE66" s="218"/>
    </row>
    <row r="67" spans="1:31" x14ac:dyDescent="0.25">
      <c r="AC67" s="109"/>
      <c r="AE67" s="218"/>
    </row>
    <row r="68" spans="1:31" x14ac:dyDescent="0.25">
      <c r="AC68" s="109"/>
      <c r="AE68" s="218"/>
    </row>
    <row r="69" spans="1:31" x14ac:dyDescent="0.25">
      <c r="AC69" s="109"/>
      <c r="AE69" s="218"/>
    </row>
    <row r="70" spans="1:31" x14ac:dyDescent="0.25">
      <c r="U70" s="114"/>
      <c r="V70" s="114"/>
      <c r="W70" s="114"/>
      <c r="X70" s="114"/>
      <c r="Y70" s="114" t="s">
        <v>330</v>
      </c>
      <c r="Z70" s="114"/>
      <c r="AA70" s="114"/>
      <c r="AB70" s="114"/>
      <c r="AC70" s="109"/>
      <c r="AE70" s="218"/>
    </row>
    <row r="71" spans="1:31" x14ac:dyDescent="0.25">
      <c r="AC71" s="109"/>
      <c r="AE71" s="218"/>
    </row>
    <row r="72" spans="1:31" x14ac:dyDescent="0.25">
      <c r="AC72" s="109"/>
      <c r="AE72" s="218"/>
    </row>
    <row r="73" spans="1:31" x14ac:dyDescent="0.25">
      <c r="AC73" s="109"/>
      <c r="AE73" s="218"/>
    </row>
    <row r="74" spans="1:31" x14ac:dyDescent="0.25">
      <c r="AC74" s="109"/>
      <c r="AE74" s="218"/>
    </row>
    <row r="75" spans="1:31" x14ac:dyDescent="0.25">
      <c r="AC75" s="109"/>
      <c r="AE75" s="218"/>
    </row>
    <row r="76" spans="1:31" x14ac:dyDescent="0.25">
      <c r="AC76" s="109"/>
      <c r="AE76" s="218"/>
    </row>
    <row r="77" spans="1:31" x14ac:dyDescent="0.25">
      <c r="AC77" s="109"/>
      <c r="AE77" s="218"/>
    </row>
    <row r="78" spans="1:31" x14ac:dyDescent="0.25">
      <c r="AC78" s="109"/>
      <c r="AE78" s="218"/>
    </row>
    <row r="79" spans="1:31" x14ac:dyDescent="0.25">
      <c r="AC79" s="109"/>
      <c r="AE79" s="218"/>
    </row>
    <row r="80" spans="1:31" x14ac:dyDescent="0.25">
      <c r="AC80" s="109"/>
      <c r="AE80" s="218"/>
    </row>
    <row r="81" spans="29:31" x14ac:dyDescent="0.25">
      <c r="AC81" s="109"/>
      <c r="AE81" s="218"/>
    </row>
    <row r="82" spans="29:31" x14ac:dyDescent="0.25">
      <c r="AC82" s="109"/>
      <c r="AE82" s="218"/>
    </row>
    <row r="83" spans="29:31" x14ac:dyDescent="0.25">
      <c r="AC83" s="109"/>
      <c r="AE83" s="218"/>
    </row>
    <row r="84" spans="29:31" x14ac:dyDescent="0.25">
      <c r="AC84" s="109"/>
      <c r="AE84" s="218"/>
    </row>
    <row r="85" spans="29:31" x14ac:dyDescent="0.25">
      <c r="AC85" s="109"/>
      <c r="AE85" s="218"/>
    </row>
    <row r="86" spans="29:31" x14ac:dyDescent="0.25">
      <c r="AC86" s="109"/>
      <c r="AE86" s="218"/>
    </row>
    <row r="87" spans="29:31" x14ac:dyDescent="0.25">
      <c r="AC87" s="109"/>
      <c r="AE87" s="218"/>
    </row>
    <row r="88" spans="29:31" x14ac:dyDescent="0.25">
      <c r="AC88" s="109"/>
      <c r="AE88" s="218"/>
    </row>
    <row r="89" spans="29:31" x14ac:dyDescent="0.25">
      <c r="AC89" s="109"/>
      <c r="AE89" s="218"/>
    </row>
    <row r="90" spans="29:31" x14ac:dyDescent="0.25">
      <c r="AC90" s="109"/>
      <c r="AE90" s="218"/>
    </row>
    <row r="91" spans="29:31" x14ac:dyDescent="0.25">
      <c r="AC91" s="109"/>
      <c r="AE91" s="218"/>
    </row>
    <row r="92" spans="29:31" x14ac:dyDescent="0.25">
      <c r="AC92" s="109"/>
      <c r="AE92" s="218"/>
    </row>
    <row r="93" spans="29:31" x14ac:dyDescent="0.25">
      <c r="AC93" s="109"/>
      <c r="AE93" s="218"/>
    </row>
    <row r="94" spans="29:31" x14ac:dyDescent="0.25">
      <c r="AC94" s="109"/>
      <c r="AE94" s="218"/>
    </row>
    <row r="95" spans="29:31" x14ac:dyDescent="0.25">
      <c r="AC95" s="109"/>
      <c r="AE95" s="218"/>
    </row>
    <row r="96" spans="29:31" x14ac:dyDescent="0.25">
      <c r="AC96" s="109"/>
      <c r="AE96" s="218"/>
    </row>
    <row r="97" spans="29:31" x14ac:dyDescent="0.25">
      <c r="AC97" s="109"/>
      <c r="AE97" s="218"/>
    </row>
    <row r="98" spans="29:31" x14ac:dyDescent="0.25">
      <c r="AC98" s="109"/>
      <c r="AE98" s="218"/>
    </row>
    <row r="99" spans="29:31" x14ac:dyDescent="0.25">
      <c r="AC99" s="109"/>
      <c r="AE99" s="218"/>
    </row>
    <row r="100" spans="29:31" x14ac:dyDescent="0.25">
      <c r="AC100" s="109"/>
      <c r="AE100" s="218"/>
    </row>
    <row r="101" spans="29:31" x14ac:dyDescent="0.25">
      <c r="AC101" s="109"/>
      <c r="AE101" s="218"/>
    </row>
    <row r="102" spans="29:31" x14ac:dyDescent="0.25">
      <c r="AC102" s="109"/>
      <c r="AE102" s="218"/>
    </row>
    <row r="103" spans="29:31" x14ac:dyDescent="0.25">
      <c r="AC103" s="109"/>
      <c r="AE103" s="218"/>
    </row>
    <row r="104" spans="29:31" x14ac:dyDescent="0.25">
      <c r="AC104" s="109"/>
      <c r="AE104" s="218"/>
    </row>
    <row r="105" spans="29:31" x14ac:dyDescent="0.25">
      <c r="AC105" s="109"/>
      <c r="AE105" s="218"/>
    </row>
    <row r="106" spans="29:31" x14ac:dyDescent="0.25">
      <c r="AC106" s="109"/>
      <c r="AE106" s="218"/>
    </row>
    <row r="107" spans="29:31" x14ac:dyDescent="0.25">
      <c r="AC107" s="109"/>
      <c r="AE107" s="218"/>
    </row>
    <row r="108" spans="29:31" x14ac:dyDescent="0.25">
      <c r="AC108" s="109"/>
      <c r="AE108" s="218"/>
    </row>
    <row r="109" spans="29:31" x14ac:dyDescent="0.25">
      <c r="AC109" s="109"/>
      <c r="AE109" s="218"/>
    </row>
    <row r="110" spans="29:31" x14ac:dyDescent="0.25">
      <c r="AC110" s="109"/>
      <c r="AE110" s="218"/>
    </row>
    <row r="111" spans="29:31" x14ac:dyDescent="0.25">
      <c r="AC111" s="109"/>
      <c r="AE111" s="218"/>
    </row>
    <row r="112" spans="29:31" x14ac:dyDescent="0.25">
      <c r="AC112" s="109"/>
      <c r="AE112" s="218"/>
    </row>
    <row r="113" spans="29:31" x14ac:dyDescent="0.25">
      <c r="AC113" s="109"/>
      <c r="AE113" s="219"/>
    </row>
    <row r="114" spans="29:31" x14ac:dyDescent="0.25">
      <c r="AC114" s="109"/>
    </row>
    <row r="115" spans="29:31" x14ac:dyDescent="0.25">
      <c r="AC115" s="109"/>
    </row>
    <row r="116" spans="29:31" x14ac:dyDescent="0.25">
      <c r="AC116" s="109"/>
    </row>
    <row r="117" spans="29:31" x14ac:dyDescent="0.25">
      <c r="AC117" s="109"/>
    </row>
    <row r="118" spans="29:31" x14ac:dyDescent="0.25">
      <c r="AC118" s="109"/>
    </row>
    <row r="119" spans="29:31" x14ac:dyDescent="0.25">
      <c r="AC119" s="109"/>
    </row>
    <row r="120" spans="29:31" x14ac:dyDescent="0.25">
      <c r="AC120" s="109"/>
    </row>
    <row r="121" spans="29:31" x14ac:dyDescent="0.25">
      <c r="AC121" s="109"/>
    </row>
    <row r="122" spans="29:31" x14ac:dyDescent="0.25">
      <c r="AC122" s="109"/>
    </row>
    <row r="123" spans="29:31" x14ac:dyDescent="0.25">
      <c r="AC123" s="109"/>
    </row>
    <row r="124" spans="29:31" x14ac:dyDescent="0.25">
      <c r="AC124" s="109"/>
    </row>
    <row r="125" spans="29:31" x14ac:dyDescent="0.25">
      <c r="AC125" s="109"/>
    </row>
    <row r="126" spans="29:31" x14ac:dyDescent="0.25">
      <c r="AC126" s="109"/>
    </row>
    <row r="127" spans="29:31" x14ac:dyDescent="0.25">
      <c r="AC127" s="109"/>
    </row>
    <row r="128" spans="29:31" x14ac:dyDescent="0.25">
      <c r="AC128" s="109"/>
    </row>
    <row r="129" spans="29:29" x14ac:dyDescent="0.25">
      <c r="AC129" s="109"/>
    </row>
    <row r="130" spans="29:29" x14ac:dyDescent="0.25">
      <c r="AC130" s="109"/>
    </row>
    <row r="131" spans="29:29" x14ac:dyDescent="0.25">
      <c r="AC131" s="109"/>
    </row>
    <row r="132" spans="29:29" x14ac:dyDescent="0.25">
      <c r="AC132" s="109"/>
    </row>
    <row r="133" spans="29:29" x14ac:dyDescent="0.25">
      <c r="AC133" s="109"/>
    </row>
    <row r="134" spans="29:29" x14ac:dyDescent="0.25">
      <c r="AC134" s="109"/>
    </row>
    <row r="135" spans="29:29" x14ac:dyDescent="0.25">
      <c r="AC135" s="109"/>
    </row>
    <row r="136" spans="29:29" x14ac:dyDescent="0.25">
      <c r="AC136" s="109"/>
    </row>
    <row r="137" spans="29:29" x14ac:dyDescent="0.25">
      <c r="AC137" s="109"/>
    </row>
    <row r="138" spans="29:29" x14ac:dyDescent="0.25">
      <c r="AC138" s="109"/>
    </row>
    <row r="139" spans="29:29" x14ac:dyDescent="0.25">
      <c r="AC139" s="109"/>
    </row>
    <row r="140" spans="29:29" x14ac:dyDescent="0.25">
      <c r="AC140" s="109"/>
    </row>
    <row r="141" spans="29:29" x14ac:dyDescent="0.25">
      <c r="AC141" s="109"/>
    </row>
    <row r="142" spans="29:29" x14ac:dyDescent="0.25">
      <c r="AC142" s="109"/>
    </row>
    <row r="143" spans="29:29" x14ac:dyDescent="0.25">
      <c r="AC143" s="109"/>
    </row>
    <row r="144" spans="29:29" x14ac:dyDescent="0.25">
      <c r="AC144" s="109"/>
    </row>
    <row r="145" spans="29:29" x14ac:dyDescent="0.25">
      <c r="AC145" s="109"/>
    </row>
    <row r="146" spans="29:29" x14ac:dyDescent="0.25">
      <c r="AC146" s="109"/>
    </row>
    <row r="147" spans="29:29" x14ac:dyDescent="0.25">
      <c r="AC147" s="109"/>
    </row>
    <row r="148" spans="29:29" x14ac:dyDescent="0.25">
      <c r="AC148" s="109"/>
    </row>
    <row r="149" spans="29:29" x14ac:dyDescent="0.25">
      <c r="AC149" s="109"/>
    </row>
    <row r="150" spans="29:29" x14ac:dyDescent="0.25">
      <c r="AC150" s="109"/>
    </row>
    <row r="151" spans="29:29" x14ac:dyDescent="0.25">
      <c r="AC151" s="109"/>
    </row>
    <row r="152" spans="29:29" x14ac:dyDescent="0.25">
      <c r="AC152" s="109"/>
    </row>
    <row r="153" spans="29:29" x14ac:dyDescent="0.25">
      <c r="AC153" s="109"/>
    </row>
    <row r="154" spans="29:29" x14ac:dyDescent="0.25">
      <c r="AC154" s="109"/>
    </row>
    <row r="155" spans="29:29" x14ac:dyDescent="0.25">
      <c r="AC155" s="109"/>
    </row>
    <row r="156" spans="29:29" x14ac:dyDescent="0.25">
      <c r="AC156" s="109"/>
    </row>
    <row r="157" spans="29:29" x14ac:dyDescent="0.25">
      <c r="AC157" s="109"/>
    </row>
    <row r="158" spans="29:29" x14ac:dyDescent="0.25">
      <c r="AC158" s="109"/>
    </row>
    <row r="159" spans="29:29" x14ac:dyDescent="0.25">
      <c r="AC159" s="109"/>
    </row>
    <row r="160" spans="29:29" x14ac:dyDescent="0.25">
      <c r="AC160" s="109"/>
    </row>
    <row r="161" spans="29:29" x14ac:dyDescent="0.25">
      <c r="AC161" s="109"/>
    </row>
    <row r="162" spans="29:29" x14ac:dyDescent="0.25">
      <c r="AC162" s="109"/>
    </row>
    <row r="163" spans="29:29" x14ac:dyDescent="0.25">
      <c r="AC163" s="109"/>
    </row>
    <row r="164" spans="29:29" x14ac:dyDescent="0.25">
      <c r="AC164" s="109"/>
    </row>
    <row r="165" spans="29:29" x14ac:dyDescent="0.25">
      <c r="AC165" s="109"/>
    </row>
    <row r="166" spans="29:29" x14ac:dyDescent="0.25">
      <c r="AC166" s="109"/>
    </row>
    <row r="167" spans="29:29" x14ac:dyDescent="0.25">
      <c r="AC167" s="109"/>
    </row>
    <row r="168" spans="29:29" x14ac:dyDescent="0.25">
      <c r="AC168" s="109"/>
    </row>
    <row r="169" spans="29:29" x14ac:dyDescent="0.25">
      <c r="AC169" s="109"/>
    </row>
    <row r="170" spans="29:29" x14ac:dyDescent="0.25">
      <c r="AC170" s="109"/>
    </row>
    <row r="171" spans="29:29" x14ac:dyDescent="0.25">
      <c r="AC171" s="109"/>
    </row>
    <row r="172" spans="29:29" x14ac:dyDescent="0.25">
      <c r="AC172" s="109"/>
    </row>
    <row r="173" spans="29:29" x14ac:dyDescent="0.25">
      <c r="AC173" s="109"/>
    </row>
    <row r="174" spans="29:29" x14ac:dyDescent="0.25">
      <c r="AC174" s="109"/>
    </row>
    <row r="175" spans="29:29" x14ac:dyDescent="0.25">
      <c r="AC175" s="109"/>
    </row>
    <row r="176" spans="29:29" x14ac:dyDescent="0.25">
      <c r="AC176" s="109"/>
    </row>
    <row r="177" spans="29:29" x14ac:dyDescent="0.25">
      <c r="AC177" s="109"/>
    </row>
    <row r="178" spans="29:29" x14ac:dyDescent="0.25">
      <c r="AC178" s="109"/>
    </row>
    <row r="179" spans="29:29" x14ac:dyDescent="0.25">
      <c r="AC179" s="109"/>
    </row>
    <row r="180" spans="29:29" x14ac:dyDescent="0.25">
      <c r="AC180" s="109"/>
    </row>
    <row r="181" spans="29:29" x14ac:dyDescent="0.25">
      <c r="AC181" s="109"/>
    </row>
    <row r="182" spans="29:29" x14ac:dyDescent="0.25">
      <c r="AC182" s="109"/>
    </row>
    <row r="183" spans="29:29" x14ac:dyDescent="0.25">
      <c r="AC183" s="109"/>
    </row>
    <row r="184" spans="29:29" x14ac:dyDescent="0.25">
      <c r="AC184" s="109"/>
    </row>
    <row r="185" spans="29:29" x14ac:dyDescent="0.25">
      <c r="AC185" s="109"/>
    </row>
    <row r="186" spans="29:29" x14ac:dyDescent="0.25">
      <c r="AC186" s="109"/>
    </row>
    <row r="187" spans="29:29" x14ac:dyDescent="0.25">
      <c r="AC187" s="109"/>
    </row>
    <row r="188" spans="29:29" x14ac:dyDescent="0.25">
      <c r="AC188" s="109"/>
    </row>
    <row r="189" spans="29:29" x14ac:dyDescent="0.25">
      <c r="AC189" s="109"/>
    </row>
    <row r="190" spans="29:29" x14ac:dyDescent="0.25">
      <c r="AC190" s="109"/>
    </row>
    <row r="191" spans="29:29" x14ac:dyDescent="0.25">
      <c r="AC191" s="109"/>
    </row>
    <row r="192" spans="29:29" x14ac:dyDescent="0.25">
      <c r="AC192" s="109"/>
    </row>
    <row r="193" spans="29:29" x14ac:dyDescent="0.25">
      <c r="AC193" s="109"/>
    </row>
    <row r="194" spans="29:29" x14ac:dyDescent="0.25">
      <c r="AC194" s="109"/>
    </row>
    <row r="195" spans="29:29" x14ac:dyDescent="0.25">
      <c r="AC195" s="109"/>
    </row>
    <row r="196" spans="29:29" x14ac:dyDescent="0.25">
      <c r="AC196" s="109"/>
    </row>
    <row r="197" spans="29:29" x14ac:dyDescent="0.25">
      <c r="AC197" s="109"/>
    </row>
    <row r="198" spans="29:29" x14ac:dyDescent="0.25">
      <c r="AC198" s="109"/>
    </row>
    <row r="199" spans="29:29" x14ac:dyDescent="0.25">
      <c r="AC199" s="109"/>
    </row>
    <row r="200" spans="29:29" x14ac:dyDescent="0.25">
      <c r="AC200" s="109"/>
    </row>
    <row r="201" spans="29:29" x14ac:dyDescent="0.25">
      <c r="AC201" s="109"/>
    </row>
    <row r="202" spans="29:29" x14ac:dyDescent="0.25">
      <c r="AC202" s="109"/>
    </row>
    <row r="203" spans="29:29" x14ac:dyDescent="0.25">
      <c r="AC203" s="109"/>
    </row>
    <row r="204" spans="29:29" x14ac:dyDescent="0.25">
      <c r="AC204" s="109"/>
    </row>
    <row r="205" spans="29:29" x14ac:dyDescent="0.25">
      <c r="AC205" s="109"/>
    </row>
    <row r="206" spans="29:29" x14ac:dyDescent="0.25">
      <c r="AC206" s="109"/>
    </row>
    <row r="207" spans="29:29" x14ac:dyDescent="0.25">
      <c r="AC207" s="109"/>
    </row>
    <row r="208" spans="29:29" x14ac:dyDescent="0.25">
      <c r="AC208" s="109"/>
    </row>
    <row r="209" spans="29:29" x14ac:dyDescent="0.25">
      <c r="AC209" s="109"/>
    </row>
    <row r="210" spans="29:29" x14ac:dyDescent="0.25">
      <c r="AC210" s="109"/>
    </row>
    <row r="211" spans="29:29" x14ac:dyDescent="0.25">
      <c r="AC211" s="109"/>
    </row>
    <row r="212" spans="29:29" x14ac:dyDescent="0.25">
      <c r="AC212" s="109"/>
    </row>
    <row r="213" spans="29:29" x14ac:dyDescent="0.25">
      <c r="AC213" s="109"/>
    </row>
    <row r="214" spans="29:29" x14ac:dyDescent="0.25">
      <c r="AC214" s="109"/>
    </row>
    <row r="215" spans="29:29" x14ac:dyDescent="0.25">
      <c r="AC215" s="109"/>
    </row>
    <row r="216" spans="29:29" x14ac:dyDescent="0.25">
      <c r="AC216" s="109"/>
    </row>
    <row r="217" spans="29:29" x14ac:dyDescent="0.25">
      <c r="AC217" s="109"/>
    </row>
    <row r="218" spans="29:29" x14ac:dyDescent="0.25">
      <c r="AC218" s="109"/>
    </row>
    <row r="219" spans="29:29" x14ac:dyDescent="0.25">
      <c r="AC219" s="109"/>
    </row>
    <row r="220" spans="29:29" x14ac:dyDescent="0.25">
      <c r="AC220" s="109"/>
    </row>
    <row r="221" spans="29:29" x14ac:dyDescent="0.25">
      <c r="AC221" s="109"/>
    </row>
    <row r="222" spans="29:29" x14ac:dyDescent="0.25">
      <c r="AC222" s="109"/>
    </row>
    <row r="223" spans="29:29" x14ac:dyDescent="0.25">
      <c r="AC223" s="109"/>
    </row>
    <row r="224" spans="29:29" x14ac:dyDescent="0.25">
      <c r="AC224" s="109"/>
    </row>
    <row r="225" spans="29:29" x14ac:dyDescent="0.25">
      <c r="AC225" s="109"/>
    </row>
    <row r="226" spans="29:29" x14ac:dyDescent="0.25">
      <c r="AC226" s="109"/>
    </row>
    <row r="227" spans="29:29" x14ac:dyDescent="0.25">
      <c r="AC227" s="109"/>
    </row>
    <row r="228" spans="29:29" x14ac:dyDescent="0.25">
      <c r="AC228" s="109"/>
    </row>
    <row r="229" spans="29:29" x14ac:dyDescent="0.25">
      <c r="AC229" s="109"/>
    </row>
    <row r="230" spans="29:29" x14ac:dyDescent="0.25">
      <c r="AC230" s="109"/>
    </row>
    <row r="231" spans="29:29" x14ac:dyDescent="0.25">
      <c r="AC231" s="109"/>
    </row>
    <row r="232" spans="29:29" x14ac:dyDescent="0.25">
      <c r="AC232" s="109"/>
    </row>
    <row r="233" spans="29:29" x14ac:dyDescent="0.25">
      <c r="AC233" s="109"/>
    </row>
    <row r="234" spans="29:29" x14ac:dyDescent="0.25">
      <c r="AC234" s="109"/>
    </row>
    <row r="235" spans="29:29" x14ac:dyDescent="0.25">
      <c r="AC235" s="109"/>
    </row>
    <row r="236" spans="29:29" x14ac:dyDescent="0.25">
      <c r="AC236" s="109"/>
    </row>
    <row r="237" spans="29:29" x14ac:dyDescent="0.25">
      <c r="AC237" s="109"/>
    </row>
    <row r="238" spans="29:29" x14ac:dyDescent="0.25">
      <c r="AC238" s="109"/>
    </row>
    <row r="239" spans="29:29" x14ac:dyDescent="0.25">
      <c r="AC239" s="109"/>
    </row>
    <row r="240" spans="29:29" x14ac:dyDescent="0.25">
      <c r="AC240" s="109"/>
    </row>
    <row r="241" spans="29:29" x14ac:dyDescent="0.25">
      <c r="AC241" s="109"/>
    </row>
    <row r="242" spans="29:29" x14ac:dyDescent="0.25">
      <c r="AC242" s="109"/>
    </row>
    <row r="243" spans="29:29" x14ac:dyDescent="0.25">
      <c r="AC243" s="109"/>
    </row>
    <row r="244" spans="29:29" x14ac:dyDescent="0.25">
      <c r="AC244" s="109"/>
    </row>
    <row r="245" spans="29:29" x14ac:dyDescent="0.25">
      <c r="AC245" s="109"/>
    </row>
    <row r="246" spans="29:29" x14ac:dyDescent="0.25">
      <c r="AC246" s="109"/>
    </row>
    <row r="247" spans="29:29" x14ac:dyDescent="0.25">
      <c r="AC247" s="109"/>
    </row>
    <row r="248" spans="29:29" x14ac:dyDescent="0.25">
      <c r="AC248" s="109"/>
    </row>
    <row r="249" spans="29:29" x14ac:dyDescent="0.25">
      <c r="AC249" s="109"/>
    </row>
    <row r="250" spans="29:29" x14ac:dyDescent="0.25">
      <c r="AC250" s="109"/>
    </row>
    <row r="251" spans="29:29" x14ac:dyDescent="0.25">
      <c r="AC251" s="109"/>
    </row>
    <row r="252" spans="29:29" x14ac:dyDescent="0.25">
      <c r="AC252" s="109"/>
    </row>
    <row r="253" spans="29:29" x14ac:dyDescent="0.25">
      <c r="AC253" s="109"/>
    </row>
    <row r="254" spans="29:29" x14ac:dyDescent="0.25">
      <c r="AC254" s="109"/>
    </row>
    <row r="255" spans="29:29" x14ac:dyDescent="0.25">
      <c r="AC255" s="109"/>
    </row>
    <row r="256" spans="29:29" x14ac:dyDescent="0.25">
      <c r="AC256" s="109"/>
    </row>
    <row r="257" spans="29:29" x14ac:dyDescent="0.25">
      <c r="AC257" s="109"/>
    </row>
    <row r="258" spans="29:29" x14ac:dyDescent="0.25">
      <c r="AC258" s="109"/>
    </row>
    <row r="259" spans="29:29" x14ac:dyDescent="0.25">
      <c r="AC259" s="109"/>
    </row>
    <row r="260" spans="29:29" x14ac:dyDescent="0.25">
      <c r="AC260" s="109"/>
    </row>
    <row r="261" spans="29:29" x14ac:dyDescent="0.25">
      <c r="AC261" s="109"/>
    </row>
    <row r="262" spans="29:29" x14ac:dyDescent="0.25">
      <c r="AC262" s="109"/>
    </row>
    <row r="263" spans="29:29" x14ac:dyDescent="0.25">
      <c r="AC263" s="109"/>
    </row>
    <row r="264" spans="29:29" x14ac:dyDescent="0.25">
      <c r="AC264" s="109"/>
    </row>
    <row r="265" spans="29:29" x14ac:dyDescent="0.25">
      <c r="AC265" s="109"/>
    </row>
    <row r="266" spans="29:29" x14ac:dyDescent="0.25">
      <c r="AC266" s="109"/>
    </row>
    <row r="267" spans="29:29" x14ac:dyDescent="0.25">
      <c r="AC267" s="109"/>
    </row>
    <row r="268" spans="29:29" x14ac:dyDescent="0.25">
      <c r="AC268" s="109"/>
    </row>
    <row r="269" spans="29:29" x14ac:dyDescent="0.25">
      <c r="AC269" s="109"/>
    </row>
    <row r="270" spans="29:29" x14ac:dyDescent="0.25">
      <c r="AC270" s="109"/>
    </row>
    <row r="271" spans="29:29" x14ac:dyDescent="0.25">
      <c r="AC271" s="109"/>
    </row>
    <row r="272" spans="29:29" x14ac:dyDescent="0.25">
      <c r="AC272" s="109"/>
    </row>
    <row r="273" spans="29:29" x14ac:dyDescent="0.25">
      <c r="AC273" s="109"/>
    </row>
    <row r="274" spans="29:29" x14ac:dyDescent="0.25">
      <c r="AC274" s="109"/>
    </row>
    <row r="275" spans="29:29" x14ac:dyDescent="0.25">
      <c r="AC275" s="109"/>
    </row>
    <row r="276" spans="29:29" x14ac:dyDescent="0.25">
      <c r="AC276" s="109"/>
    </row>
    <row r="277" spans="29:29" x14ac:dyDescent="0.25">
      <c r="AC277" s="109"/>
    </row>
    <row r="278" spans="29:29" x14ac:dyDescent="0.25">
      <c r="AC278" s="109"/>
    </row>
    <row r="279" spans="29:29" x14ac:dyDescent="0.25">
      <c r="AC279" s="109"/>
    </row>
    <row r="280" spans="29:29" x14ac:dyDescent="0.25">
      <c r="AC280" s="109"/>
    </row>
    <row r="281" spans="29:29" x14ac:dyDescent="0.25">
      <c r="AC281" s="109"/>
    </row>
    <row r="282" spans="29:29" x14ac:dyDescent="0.25">
      <c r="AC282" s="109"/>
    </row>
    <row r="283" spans="29:29" x14ac:dyDescent="0.25">
      <c r="AC283" s="109"/>
    </row>
    <row r="284" spans="29:29" x14ac:dyDescent="0.25">
      <c r="AC284" s="109"/>
    </row>
    <row r="285" spans="29:29" x14ac:dyDescent="0.25">
      <c r="AC285" s="109"/>
    </row>
    <row r="286" spans="29:29" x14ac:dyDescent="0.25">
      <c r="AC286" s="109"/>
    </row>
    <row r="287" spans="29:29" x14ac:dyDescent="0.25">
      <c r="AC287" s="109"/>
    </row>
    <row r="288" spans="29:29" x14ac:dyDescent="0.25">
      <c r="AC288" s="109"/>
    </row>
    <row r="289" spans="29:29" x14ac:dyDescent="0.25">
      <c r="AC289" s="109"/>
    </row>
    <row r="290" spans="29:29" x14ac:dyDescent="0.25">
      <c r="AC290" s="109"/>
    </row>
    <row r="291" spans="29:29" x14ac:dyDescent="0.25">
      <c r="AC291" s="109"/>
    </row>
    <row r="292" spans="29:29" x14ac:dyDescent="0.25">
      <c r="AC292" s="109"/>
    </row>
    <row r="293" spans="29:29" x14ac:dyDescent="0.25">
      <c r="AC293" s="109"/>
    </row>
    <row r="294" spans="29:29" x14ac:dyDescent="0.25">
      <c r="AC294" s="109"/>
    </row>
    <row r="295" spans="29:29" x14ac:dyDescent="0.25">
      <c r="AC295" s="109"/>
    </row>
    <row r="296" spans="29:29" x14ac:dyDescent="0.25">
      <c r="AC296" s="109"/>
    </row>
    <row r="297" spans="29:29" x14ac:dyDescent="0.25">
      <c r="AC297" s="109"/>
    </row>
    <row r="298" spans="29:29" x14ac:dyDescent="0.25">
      <c r="AC298" s="109"/>
    </row>
    <row r="299" spans="29:29" x14ac:dyDescent="0.25">
      <c r="AC299" s="109"/>
    </row>
    <row r="300" spans="29:29" x14ac:dyDescent="0.25">
      <c r="AC300" s="109"/>
    </row>
    <row r="301" spans="29:29" x14ac:dyDescent="0.25">
      <c r="AC301" s="109"/>
    </row>
    <row r="302" spans="29:29" x14ac:dyDescent="0.25">
      <c r="AC302" s="109"/>
    </row>
    <row r="303" spans="29:29" x14ac:dyDescent="0.25">
      <c r="AC303" s="109"/>
    </row>
    <row r="304" spans="29:29" x14ac:dyDescent="0.25">
      <c r="AC304" s="109"/>
    </row>
    <row r="305" spans="29:29" x14ac:dyDescent="0.25">
      <c r="AC305" s="109"/>
    </row>
    <row r="306" spans="29:29" x14ac:dyDescent="0.25">
      <c r="AC306" s="109"/>
    </row>
    <row r="307" spans="29:29" x14ac:dyDescent="0.25">
      <c r="AC307" s="109"/>
    </row>
    <row r="308" spans="29:29" x14ac:dyDescent="0.25">
      <c r="AC308" s="109"/>
    </row>
    <row r="309" spans="29:29" x14ac:dyDescent="0.25">
      <c r="AC309" s="109"/>
    </row>
    <row r="310" spans="29:29" x14ac:dyDescent="0.25">
      <c r="AC310" s="109"/>
    </row>
    <row r="311" spans="29:29" x14ac:dyDescent="0.25">
      <c r="AC311" s="109"/>
    </row>
    <row r="312" spans="29:29" x14ac:dyDescent="0.25">
      <c r="AC312" s="109"/>
    </row>
    <row r="313" spans="29:29" x14ac:dyDescent="0.25">
      <c r="AC313" s="109"/>
    </row>
    <row r="314" spans="29:29" x14ac:dyDescent="0.25">
      <c r="AC314" s="109"/>
    </row>
    <row r="315" spans="29:29" x14ac:dyDescent="0.25">
      <c r="AC315" s="109"/>
    </row>
    <row r="316" spans="29:29" x14ac:dyDescent="0.25">
      <c r="AC316" s="109"/>
    </row>
    <row r="317" spans="29:29" x14ac:dyDescent="0.25">
      <c r="AC317" s="109"/>
    </row>
    <row r="318" spans="29:29" x14ac:dyDescent="0.25">
      <c r="AC318" s="109"/>
    </row>
    <row r="319" spans="29:29" x14ac:dyDescent="0.25">
      <c r="AC319" s="109"/>
    </row>
    <row r="320" spans="29:29" x14ac:dyDescent="0.25">
      <c r="AC320" s="109"/>
    </row>
    <row r="321" spans="29:29" x14ac:dyDescent="0.25">
      <c r="AC321" s="109"/>
    </row>
    <row r="322" spans="29:29" x14ac:dyDescent="0.25">
      <c r="AC322" s="109"/>
    </row>
    <row r="323" spans="29:29" x14ac:dyDescent="0.25">
      <c r="AC323" s="109"/>
    </row>
    <row r="324" spans="29:29" x14ac:dyDescent="0.25">
      <c r="AC324" s="109"/>
    </row>
    <row r="325" spans="29:29" x14ac:dyDescent="0.25">
      <c r="AC325" s="109"/>
    </row>
    <row r="326" spans="29:29" x14ac:dyDescent="0.25">
      <c r="AC326" s="109"/>
    </row>
    <row r="327" spans="29:29" x14ac:dyDescent="0.25">
      <c r="AC327" s="109"/>
    </row>
    <row r="328" spans="29:29" x14ac:dyDescent="0.25">
      <c r="AC328" s="109"/>
    </row>
    <row r="329" spans="29:29" x14ac:dyDescent="0.25">
      <c r="AC329" s="109"/>
    </row>
    <row r="330" spans="29:29" x14ac:dyDescent="0.25">
      <c r="AC330" s="109"/>
    </row>
    <row r="331" spans="29:29" x14ac:dyDescent="0.25">
      <c r="AC331" s="109"/>
    </row>
    <row r="332" spans="29:29" x14ac:dyDescent="0.25">
      <c r="AC332" s="109"/>
    </row>
    <row r="333" spans="29:29" x14ac:dyDescent="0.25">
      <c r="AC333" s="109"/>
    </row>
    <row r="334" spans="29:29" x14ac:dyDescent="0.25">
      <c r="AC334" s="109"/>
    </row>
    <row r="335" spans="29:29" x14ac:dyDescent="0.25">
      <c r="AC335" s="109"/>
    </row>
    <row r="336" spans="29:29" x14ac:dyDescent="0.25">
      <c r="AC336" s="109"/>
    </row>
    <row r="337" spans="29:29" x14ac:dyDescent="0.25">
      <c r="AC337" s="109"/>
    </row>
    <row r="338" spans="29:29" x14ac:dyDescent="0.25">
      <c r="AC338" s="109"/>
    </row>
    <row r="339" spans="29:29" x14ac:dyDescent="0.25">
      <c r="AC339" s="109"/>
    </row>
    <row r="340" spans="29:29" x14ac:dyDescent="0.25">
      <c r="AC340" s="109"/>
    </row>
    <row r="341" spans="29:29" x14ac:dyDescent="0.25">
      <c r="AC341" s="109"/>
    </row>
    <row r="342" spans="29:29" x14ac:dyDescent="0.25">
      <c r="AC342" s="109"/>
    </row>
    <row r="343" spans="29:29" x14ac:dyDescent="0.25">
      <c r="AC343" s="109"/>
    </row>
    <row r="344" spans="29:29" x14ac:dyDescent="0.25">
      <c r="AC344" s="109"/>
    </row>
    <row r="345" spans="29:29" x14ac:dyDescent="0.25">
      <c r="AC345" s="109"/>
    </row>
    <row r="346" spans="29:29" x14ac:dyDescent="0.25">
      <c r="AC346" s="109"/>
    </row>
    <row r="347" spans="29:29" x14ac:dyDescent="0.25">
      <c r="AC347" s="109"/>
    </row>
    <row r="348" spans="29:29" x14ac:dyDescent="0.25">
      <c r="AC348" s="109"/>
    </row>
    <row r="349" spans="29:29" x14ac:dyDescent="0.25">
      <c r="AC349" s="109"/>
    </row>
    <row r="350" spans="29:29" x14ac:dyDescent="0.25">
      <c r="AC350" s="109"/>
    </row>
    <row r="351" spans="29:29" x14ac:dyDescent="0.25">
      <c r="AC351" s="109"/>
    </row>
    <row r="352" spans="29:29" x14ac:dyDescent="0.25">
      <c r="AC352" s="109"/>
    </row>
    <row r="353" spans="29:29" x14ac:dyDescent="0.25">
      <c r="AC353" s="109"/>
    </row>
    <row r="354" spans="29:29" x14ac:dyDescent="0.25">
      <c r="AC354" s="109"/>
    </row>
    <row r="355" spans="29:29" x14ac:dyDescent="0.25">
      <c r="AC355" s="109"/>
    </row>
    <row r="356" spans="29:29" x14ac:dyDescent="0.25">
      <c r="AC356" s="109"/>
    </row>
    <row r="357" spans="29:29" x14ac:dyDescent="0.25">
      <c r="AC357" s="109"/>
    </row>
    <row r="358" spans="29:29" x14ac:dyDescent="0.25">
      <c r="AC358" s="109"/>
    </row>
    <row r="359" spans="29:29" x14ac:dyDescent="0.25">
      <c r="AC359" s="109"/>
    </row>
    <row r="360" spans="29:29" x14ac:dyDescent="0.25">
      <c r="AC360" s="109"/>
    </row>
    <row r="361" spans="29:29" x14ac:dyDescent="0.25">
      <c r="AC361" s="109"/>
    </row>
    <row r="362" spans="29:29" x14ac:dyDescent="0.25">
      <c r="AC362" s="109"/>
    </row>
    <row r="363" spans="29:29" x14ac:dyDescent="0.25">
      <c r="AC363" s="109"/>
    </row>
    <row r="364" spans="29:29" x14ac:dyDescent="0.25">
      <c r="AC364" s="109"/>
    </row>
    <row r="365" spans="29:29" x14ac:dyDescent="0.25">
      <c r="AC365" s="112"/>
    </row>
    <row r="366" spans="29:29" x14ac:dyDescent="0.25">
      <c r="AC366" s="112"/>
    </row>
    <row r="367" spans="29:29" x14ac:dyDescent="0.25">
      <c r="AC367" s="112"/>
    </row>
    <row r="368" spans="29:29" x14ac:dyDescent="0.25">
      <c r="AC368" s="112"/>
    </row>
    <row r="369" spans="29:29" x14ac:dyDescent="0.25">
      <c r="AC369" s="112"/>
    </row>
    <row r="370" spans="29:29" x14ac:dyDescent="0.25">
      <c r="AC370" s="112"/>
    </row>
    <row r="371" spans="29:29" x14ac:dyDescent="0.25">
      <c r="AC371" s="112"/>
    </row>
    <row r="372" spans="29:29" x14ac:dyDescent="0.25">
      <c r="AC372" s="112"/>
    </row>
    <row r="373" spans="29:29" x14ac:dyDescent="0.25">
      <c r="AC373" s="112"/>
    </row>
    <row r="374" spans="29:29" x14ac:dyDescent="0.25">
      <c r="AC374" s="112"/>
    </row>
    <row r="375" spans="29:29" x14ac:dyDescent="0.25">
      <c r="AC375" s="112"/>
    </row>
    <row r="376" spans="29:29" x14ac:dyDescent="0.25">
      <c r="AC376" s="112"/>
    </row>
    <row r="377" spans="29:29" x14ac:dyDescent="0.25">
      <c r="AC377" s="112"/>
    </row>
    <row r="378" spans="29:29" x14ac:dyDescent="0.25">
      <c r="AC378" s="112"/>
    </row>
    <row r="379" spans="29:29" x14ac:dyDescent="0.25">
      <c r="AC379" s="112"/>
    </row>
    <row r="380" spans="29:29" x14ac:dyDescent="0.25">
      <c r="AC380" s="112"/>
    </row>
    <row r="381" spans="29:29" x14ac:dyDescent="0.25">
      <c r="AC381" s="112"/>
    </row>
    <row r="382" spans="29:29" x14ac:dyDescent="0.25">
      <c r="AC382" s="112"/>
    </row>
    <row r="383" spans="29:29" x14ac:dyDescent="0.25">
      <c r="AC383" s="112"/>
    </row>
    <row r="384" spans="29:29" x14ac:dyDescent="0.25">
      <c r="AC384" s="112"/>
    </row>
    <row r="385" spans="29:29" x14ac:dyDescent="0.25">
      <c r="AC385" s="112"/>
    </row>
    <row r="386" spans="29:29" x14ac:dyDescent="0.25">
      <c r="AC386" s="112"/>
    </row>
    <row r="387" spans="29:29" x14ac:dyDescent="0.25">
      <c r="AC387" s="112"/>
    </row>
    <row r="388" spans="29:29" x14ac:dyDescent="0.25">
      <c r="AC388" s="112"/>
    </row>
    <row r="389" spans="29:29" x14ac:dyDescent="0.25">
      <c r="AC389" s="112"/>
    </row>
    <row r="390" spans="29:29" x14ac:dyDescent="0.25">
      <c r="AC390" s="112"/>
    </row>
    <row r="391" spans="29:29" x14ac:dyDescent="0.25">
      <c r="AC391" s="112"/>
    </row>
    <row r="392" spans="29:29" x14ac:dyDescent="0.25">
      <c r="AC392" s="112"/>
    </row>
    <row r="393" spans="29:29" x14ac:dyDescent="0.25">
      <c r="AC393" s="112"/>
    </row>
    <row r="394" spans="29:29" x14ac:dyDescent="0.25">
      <c r="AC394" s="112"/>
    </row>
    <row r="395" spans="29:29" x14ac:dyDescent="0.25">
      <c r="AC395" s="112"/>
    </row>
    <row r="396" spans="29:29" x14ac:dyDescent="0.25">
      <c r="AC396" s="112"/>
    </row>
    <row r="397" spans="29:29" x14ac:dyDescent="0.25">
      <c r="AC397" s="112"/>
    </row>
    <row r="398" spans="29:29" x14ac:dyDescent="0.25">
      <c r="AC398" s="112"/>
    </row>
    <row r="399" spans="29:29" x14ac:dyDescent="0.25">
      <c r="AC399" s="112"/>
    </row>
    <row r="400" spans="29:29" x14ac:dyDescent="0.25">
      <c r="AC400" s="112"/>
    </row>
    <row r="401" spans="29:29" x14ac:dyDescent="0.25">
      <c r="AC401" s="112"/>
    </row>
    <row r="402" spans="29:29" x14ac:dyDescent="0.25">
      <c r="AC402" s="112"/>
    </row>
    <row r="403" spans="29:29" x14ac:dyDescent="0.25">
      <c r="AC403" s="112"/>
    </row>
    <row r="404" spans="29:29" x14ac:dyDescent="0.25">
      <c r="AC404" s="112"/>
    </row>
    <row r="405" spans="29:29" x14ac:dyDescent="0.25">
      <c r="AC405" s="112"/>
    </row>
    <row r="406" spans="29:29" x14ac:dyDescent="0.25">
      <c r="AC406" s="112"/>
    </row>
    <row r="407" spans="29:29" x14ac:dyDescent="0.25">
      <c r="AC407" s="112"/>
    </row>
    <row r="408" spans="29:29" x14ac:dyDescent="0.25">
      <c r="AC408" s="112"/>
    </row>
    <row r="409" spans="29:29" x14ac:dyDescent="0.25">
      <c r="AC409" s="112"/>
    </row>
    <row r="410" spans="29:29" x14ac:dyDescent="0.25">
      <c r="AC410" s="112"/>
    </row>
    <row r="411" spans="29:29" x14ac:dyDescent="0.25">
      <c r="AC411" s="112"/>
    </row>
    <row r="412" spans="29:29" x14ac:dyDescent="0.25">
      <c r="AC412" s="112"/>
    </row>
    <row r="413" spans="29:29" x14ac:dyDescent="0.25">
      <c r="AC413" s="112"/>
    </row>
    <row r="414" spans="29:29" x14ac:dyDescent="0.25">
      <c r="AC414" s="112"/>
    </row>
    <row r="415" spans="29:29" x14ac:dyDescent="0.25">
      <c r="AC415" s="112"/>
    </row>
    <row r="416" spans="29:29" x14ac:dyDescent="0.25">
      <c r="AC416" s="112"/>
    </row>
    <row r="417" spans="29:29" x14ac:dyDescent="0.25">
      <c r="AC417" s="112"/>
    </row>
    <row r="418" spans="29:29" x14ac:dyDescent="0.25">
      <c r="AC418" s="112"/>
    </row>
    <row r="419" spans="29:29" x14ac:dyDescent="0.25">
      <c r="AC419" s="112"/>
    </row>
    <row r="420" spans="29:29" x14ac:dyDescent="0.25">
      <c r="AC420" s="112"/>
    </row>
    <row r="421" spans="29:29" x14ac:dyDescent="0.25">
      <c r="AC421" s="112"/>
    </row>
    <row r="422" spans="29:29" x14ac:dyDescent="0.25">
      <c r="AC422" s="112"/>
    </row>
    <row r="423" spans="29:29" x14ac:dyDescent="0.25">
      <c r="AC423" s="112"/>
    </row>
    <row r="424" spans="29:29" x14ac:dyDescent="0.25">
      <c r="AC424" s="112"/>
    </row>
    <row r="425" spans="29:29" x14ac:dyDescent="0.25">
      <c r="AC425" s="112"/>
    </row>
    <row r="426" spans="29:29" x14ac:dyDescent="0.25">
      <c r="AC426" s="112"/>
    </row>
    <row r="427" spans="29:29" x14ac:dyDescent="0.25">
      <c r="AC427" s="112"/>
    </row>
    <row r="428" spans="29:29" x14ac:dyDescent="0.25">
      <c r="AC428" s="112"/>
    </row>
    <row r="429" spans="29:29" x14ac:dyDescent="0.25">
      <c r="AC429" s="112"/>
    </row>
    <row r="430" spans="29:29" x14ac:dyDescent="0.25">
      <c r="AC430" s="112"/>
    </row>
    <row r="431" spans="29:29" x14ac:dyDescent="0.25">
      <c r="AC431" s="112"/>
    </row>
    <row r="432" spans="29:29" x14ac:dyDescent="0.25">
      <c r="AC432" s="112"/>
    </row>
    <row r="433" spans="29:29" x14ac:dyDescent="0.25">
      <c r="AC433" s="112"/>
    </row>
    <row r="434" spans="29:29" x14ac:dyDescent="0.25">
      <c r="AC434" s="112"/>
    </row>
    <row r="435" spans="29:29" x14ac:dyDescent="0.25">
      <c r="AC435" s="112"/>
    </row>
    <row r="436" spans="29:29" x14ac:dyDescent="0.25">
      <c r="AC436" s="112"/>
    </row>
    <row r="437" spans="29:29" x14ac:dyDescent="0.25">
      <c r="AC437" s="112"/>
    </row>
    <row r="438" spans="29:29" x14ac:dyDescent="0.25">
      <c r="AC438" s="112"/>
    </row>
    <row r="439" spans="29:29" x14ac:dyDescent="0.25">
      <c r="AC439" s="112"/>
    </row>
    <row r="440" spans="29:29" x14ac:dyDescent="0.25">
      <c r="AC440" s="112"/>
    </row>
    <row r="441" spans="29:29" x14ac:dyDescent="0.25">
      <c r="AC441" s="112"/>
    </row>
    <row r="442" spans="29:29" x14ac:dyDescent="0.25">
      <c r="AC442" s="112"/>
    </row>
    <row r="443" spans="29:29" x14ac:dyDescent="0.25">
      <c r="AC443" s="112"/>
    </row>
    <row r="444" spans="29:29" x14ac:dyDescent="0.25">
      <c r="AC444" s="112"/>
    </row>
    <row r="445" spans="29:29" x14ac:dyDescent="0.25">
      <c r="AC445" s="112"/>
    </row>
    <row r="446" spans="29:29" x14ac:dyDescent="0.25">
      <c r="AC446" s="112"/>
    </row>
    <row r="447" spans="29:29" x14ac:dyDescent="0.25">
      <c r="AC447" s="112"/>
    </row>
    <row r="448" spans="29:29" x14ac:dyDescent="0.25">
      <c r="AC448" s="112"/>
    </row>
    <row r="449" spans="29:29" x14ac:dyDescent="0.25">
      <c r="AC449" s="112"/>
    </row>
    <row r="450" spans="29:29" x14ac:dyDescent="0.25">
      <c r="AC450" s="112"/>
    </row>
    <row r="451" spans="29:29" x14ac:dyDescent="0.25">
      <c r="AC451" s="112"/>
    </row>
    <row r="452" spans="29:29" x14ac:dyDescent="0.25">
      <c r="AC452" s="112"/>
    </row>
    <row r="453" spans="29:29" x14ac:dyDescent="0.25">
      <c r="AC453" s="112"/>
    </row>
    <row r="454" spans="29:29" x14ac:dyDescent="0.25">
      <c r="AC454" s="112"/>
    </row>
    <row r="455" spans="29:29" x14ac:dyDescent="0.25">
      <c r="AC455" s="112"/>
    </row>
    <row r="456" spans="29:29" x14ac:dyDescent="0.25">
      <c r="AC456" s="112"/>
    </row>
    <row r="457" spans="29:29" x14ac:dyDescent="0.25">
      <c r="AC457" s="112"/>
    </row>
    <row r="458" spans="29:29" x14ac:dyDescent="0.25">
      <c r="AC458" s="112"/>
    </row>
    <row r="459" spans="29:29" x14ac:dyDescent="0.25">
      <c r="AC459" s="112"/>
    </row>
    <row r="460" spans="29:29" x14ac:dyDescent="0.25">
      <c r="AC460" s="112"/>
    </row>
    <row r="461" spans="29:29" x14ac:dyDescent="0.25">
      <c r="AC461" s="112"/>
    </row>
    <row r="462" spans="29:29" x14ac:dyDescent="0.25">
      <c r="AC462" s="112"/>
    </row>
    <row r="463" spans="29:29" x14ac:dyDescent="0.25">
      <c r="AC463" s="112"/>
    </row>
    <row r="464" spans="29:29" x14ac:dyDescent="0.25">
      <c r="AC464" s="112"/>
    </row>
    <row r="465" spans="29:29" x14ac:dyDescent="0.25">
      <c r="AC465" s="112"/>
    </row>
    <row r="466" spans="29:29" x14ac:dyDescent="0.25">
      <c r="AC466" s="112"/>
    </row>
    <row r="467" spans="29:29" x14ac:dyDescent="0.25">
      <c r="AC467" s="112"/>
    </row>
    <row r="468" spans="29:29" x14ac:dyDescent="0.25">
      <c r="AC468" s="112"/>
    </row>
    <row r="469" spans="29:29" x14ac:dyDescent="0.25">
      <c r="AC469" s="112"/>
    </row>
    <row r="470" spans="29:29" x14ac:dyDescent="0.25">
      <c r="AC470" s="112"/>
    </row>
    <row r="471" spans="29:29" x14ac:dyDescent="0.25">
      <c r="AC471" s="112"/>
    </row>
    <row r="472" spans="29:29" x14ac:dyDescent="0.25">
      <c r="AC472" s="112"/>
    </row>
    <row r="473" spans="29:29" x14ac:dyDescent="0.25">
      <c r="AC473" s="112"/>
    </row>
    <row r="474" spans="29:29" x14ac:dyDescent="0.25">
      <c r="AC474" s="112"/>
    </row>
    <row r="475" spans="29:29" x14ac:dyDescent="0.25">
      <c r="AC475" s="112"/>
    </row>
    <row r="476" spans="29:29" x14ac:dyDescent="0.25">
      <c r="AC476" s="112"/>
    </row>
    <row r="477" spans="29:29" x14ac:dyDescent="0.25">
      <c r="AC477" s="112"/>
    </row>
    <row r="478" spans="29:29" x14ac:dyDescent="0.25">
      <c r="AC478" s="112"/>
    </row>
    <row r="479" spans="29:29" x14ac:dyDescent="0.25">
      <c r="AC479" s="112"/>
    </row>
    <row r="480" spans="29:29" x14ac:dyDescent="0.25">
      <c r="AC480" s="112"/>
    </row>
    <row r="481" spans="29:29" x14ac:dyDescent="0.25">
      <c r="AC481" s="112"/>
    </row>
    <row r="482" spans="29:29" x14ac:dyDescent="0.25">
      <c r="AC482" s="112"/>
    </row>
    <row r="483" spans="29:29" x14ac:dyDescent="0.25">
      <c r="AC483" s="112"/>
    </row>
    <row r="484" spans="29:29" x14ac:dyDescent="0.25">
      <c r="AC484" s="112"/>
    </row>
    <row r="485" spans="29:29" x14ac:dyDescent="0.25">
      <c r="AC485" s="112"/>
    </row>
    <row r="486" spans="29:29" x14ac:dyDescent="0.25">
      <c r="AC486" s="112"/>
    </row>
    <row r="487" spans="29:29" x14ac:dyDescent="0.25">
      <c r="AC487" s="112"/>
    </row>
    <row r="488" spans="29:29" x14ac:dyDescent="0.25">
      <c r="AC488" s="112"/>
    </row>
    <row r="489" spans="29:29" x14ac:dyDescent="0.25">
      <c r="AC489" s="112"/>
    </row>
    <row r="490" spans="29:29" x14ac:dyDescent="0.25">
      <c r="AC490" s="112"/>
    </row>
    <row r="491" spans="29:29" x14ac:dyDescent="0.25">
      <c r="AC491" s="112"/>
    </row>
    <row r="492" spans="29:29" x14ac:dyDescent="0.25">
      <c r="AC492" s="112"/>
    </row>
    <row r="493" spans="29:29" x14ac:dyDescent="0.25">
      <c r="AC493" s="112"/>
    </row>
    <row r="494" spans="29:29" x14ac:dyDescent="0.25">
      <c r="AC494" s="112"/>
    </row>
    <row r="495" spans="29:29" x14ac:dyDescent="0.25">
      <c r="AC495" s="112"/>
    </row>
    <row r="496" spans="29:29" x14ac:dyDescent="0.25">
      <c r="AC496" s="112"/>
    </row>
    <row r="497" spans="29:29" x14ac:dyDescent="0.25">
      <c r="AC497" s="112"/>
    </row>
    <row r="498" spans="29:29" x14ac:dyDescent="0.25">
      <c r="AC498" s="112"/>
    </row>
    <row r="499" spans="29:29" x14ac:dyDescent="0.25">
      <c r="AC499" s="112"/>
    </row>
    <row r="500" spans="29:29" x14ac:dyDescent="0.25">
      <c r="AC500" s="112"/>
    </row>
    <row r="501" spans="29:29" x14ac:dyDescent="0.25">
      <c r="AC501" s="112"/>
    </row>
    <row r="502" spans="29:29" x14ac:dyDescent="0.25">
      <c r="AC502" s="112"/>
    </row>
    <row r="503" spans="29:29" x14ac:dyDescent="0.25">
      <c r="AC503" s="112"/>
    </row>
    <row r="504" spans="29:29" x14ac:dyDescent="0.25">
      <c r="AC504" s="112"/>
    </row>
    <row r="505" spans="29:29" x14ac:dyDescent="0.25">
      <c r="AC505" s="112"/>
    </row>
    <row r="506" spans="29:29" x14ac:dyDescent="0.25">
      <c r="AC506" s="112"/>
    </row>
    <row r="507" spans="29:29" x14ac:dyDescent="0.25">
      <c r="AC507" s="112"/>
    </row>
    <row r="508" spans="29:29" x14ac:dyDescent="0.25">
      <c r="AC508" s="112"/>
    </row>
    <row r="509" spans="29:29" x14ac:dyDescent="0.25">
      <c r="AC509" s="112"/>
    </row>
    <row r="510" spans="29:29" x14ac:dyDescent="0.25">
      <c r="AC510" s="112"/>
    </row>
    <row r="511" spans="29:29" x14ac:dyDescent="0.25">
      <c r="AC511" s="112"/>
    </row>
    <row r="512" spans="29:29" x14ac:dyDescent="0.25">
      <c r="AC512" s="112"/>
    </row>
    <row r="513" spans="29:29" x14ac:dyDescent="0.25">
      <c r="AC513" s="112"/>
    </row>
    <row r="514" spans="29:29" x14ac:dyDescent="0.25">
      <c r="AC514" s="112"/>
    </row>
    <row r="515" spans="29:29" x14ac:dyDescent="0.25">
      <c r="AC515" s="112"/>
    </row>
    <row r="516" spans="29:29" x14ac:dyDescent="0.25">
      <c r="AC516" s="112"/>
    </row>
    <row r="517" spans="29:29" x14ac:dyDescent="0.25">
      <c r="AC517" s="112"/>
    </row>
    <row r="518" spans="29:29" x14ac:dyDescent="0.25">
      <c r="AC518" s="112"/>
    </row>
    <row r="519" spans="29:29" x14ac:dyDescent="0.25">
      <c r="AC519" s="112"/>
    </row>
    <row r="520" spans="29:29" x14ac:dyDescent="0.25">
      <c r="AC520" s="112"/>
    </row>
    <row r="521" spans="29:29" x14ac:dyDescent="0.25">
      <c r="AC521" s="112"/>
    </row>
    <row r="522" spans="29:29" x14ac:dyDescent="0.25">
      <c r="AC522" s="112"/>
    </row>
    <row r="523" spans="29:29" x14ac:dyDescent="0.25">
      <c r="AC523" s="112"/>
    </row>
    <row r="524" spans="29:29" x14ac:dyDescent="0.25">
      <c r="AC524" s="112"/>
    </row>
    <row r="525" spans="29:29" x14ac:dyDescent="0.25">
      <c r="AC525" s="112"/>
    </row>
    <row r="526" spans="29:29" x14ac:dyDescent="0.25">
      <c r="AC526" s="112"/>
    </row>
    <row r="527" spans="29:29" x14ac:dyDescent="0.25">
      <c r="AC527" s="112"/>
    </row>
    <row r="528" spans="29:29" x14ac:dyDescent="0.25">
      <c r="AC528" s="112"/>
    </row>
    <row r="529" spans="29:29" x14ac:dyDescent="0.25">
      <c r="AC529" s="112"/>
    </row>
    <row r="530" spans="29:29" x14ac:dyDescent="0.25">
      <c r="AC530" s="112"/>
    </row>
    <row r="531" spans="29:29" x14ac:dyDescent="0.25">
      <c r="AC531" s="112"/>
    </row>
    <row r="532" spans="29:29" x14ac:dyDescent="0.25">
      <c r="AC532" s="112"/>
    </row>
    <row r="533" spans="29:29" x14ac:dyDescent="0.25">
      <c r="AC533" s="112"/>
    </row>
    <row r="534" spans="29:29" x14ac:dyDescent="0.25">
      <c r="AC534" s="112"/>
    </row>
    <row r="535" spans="29:29" x14ac:dyDescent="0.25">
      <c r="AC535" s="112"/>
    </row>
    <row r="536" spans="29:29" x14ac:dyDescent="0.25">
      <c r="AC536" s="112"/>
    </row>
    <row r="537" spans="29:29" x14ac:dyDescent="0.25">
      <c r="AC537" s="112"/>
    </row>
    <row r="538" spans="29:29" x14ac:dyDescent="0.25">
      <c r="AC538" s="112"/>
    </row>
    <row r="539" spans="29:29" x14ac:dyDescent="0.25">
      <c r="AC539" s="112"/>
    </row>
    <row r="540" spans="29:29" x14ac:dyDescent="0.25">
      <c r="AC540" s="112"/>
    </row>
    <row r="541" spans="29:29" x14ac:dyDescent="0.25">
      <c r="AC541" s="112"/>
    </row>
    <row r="542" spans="29:29" x14ac:dyDescent="0.25">
      <c r="AC542" s="112"/>
    </row>
    <row r="543" spans="29:29" x14ac:dyDescent="0.25">
      <c r="AC543" s="112"/>
    </row>
    <row r="544" spans="29:29" x14ac:dyDescent="0.25">
      <c r="AC544" s="112"/>
    </row>
    <row r="545" spans="29:29" x14ac:dyDescent="0.25">
      <c r="AC545" s="112"/>
    </row>
    <row r="546" spans="29:29" x14ac:dyDescent="0.25">
      <c r="AC546" s="112"/>
    </row>
    <row r="547" spans="29:29" x14ac:dyDescent="0.25">
      <c r="AC547" s="112"/>
    </row>
    <row r="548" spans="29:29" x14ac:dyDescent="0.25">
      <c r="AC548" s="112"/>
    </row>
    <row r="549" spans="29:29" x14ac:dyDescent="0.25">
      <c r="AC549" s="112"/>
    </row>
    <row r="550" spans="29:29" x14ac:dyDescent="0.25">
      <c r="AC550" s="112"/>
    </row>
    <row r="551" spans="29:29" x14ac:dyDescent="0.25">
      <c r="AC551" s="112"/>
    </row>
    <row r="552" spans="29:29" x14ac:dyDescent="0.25">
      <c r="AC552" s="112"/>
    </row>
    <row r="553" spans="29:29" x14ac:dyDescent="0.25">
      <c r="AC553" s="112"/>
    </row>
    <row r="554" spans="29:29" x14ac:dyDescent="0.25">
      <c r="AC554" s="112"/>
    </row>
    <row r="555" spans="29:29" x14ac:dyDescent="0.25">
      <c r="AC555" s="112"/>
    </row>
    <row r="556" spans="29:29" x14ac:dyDescent="0.25">
      <c r="AC556" s="112"/>
    </row>
    <row r="557" spans="29:29" x14ac:dyDescent="0.25">
      <c r="AC557" s="112"/>
    </row>
    <row r="558" spans="29:29" x14ac:dyDescent="0.25">
      <c r="AC558" s="112"/>
    </row>
    <row r="559" spans="29:29" x14ac:dyDescent="0.25">
      <c r="AC559" s="112"/>
    </row>
    <row r="560" spans="29:29" x14ac:dyDescent="0.25">
      <c r="AC560" s="112"/>
    </row>
    <row r="561" spans="29:29" x14ac:dyDescent="0.25">
      <c r="AC561" s="112"/>
    </row>
    <row r="562" spans="29:29" x14ac:dyDescent="0.25">
      <c r="AC562" s="112"/>
    </row>
    <row r="563" spans="29:29" x14ac:dyDescent="0.25">
      <c r="AC563" s="112"/>
    </row>
    <row r="564" spans="29:29" x14ac:dyDescent="0.25">
      <c r="AC564" s="112"/>
    </row>
    <row r="565" spans="29:29" x14ac:dyDescent="0.25">
      <c r="AC565" s="112"/>
    </row>
    <row r="566" spans="29:29" x14ac:dyDescent="0.25">
      <c r="AC566" s="112"/>
    </row>
    <row r="567" spans="29:29" x14ac:dyDescent="0.25">
      <c r="AC567" s="112"/>
    </row>
    <row r="568" spans="29:29" x14ac:dyDescent="0.25">
      <c r="AC568" s="112"/>
    </row>
    <row r="569" spans="29:29" x14ac:dyDescent="0.25">
      <c r="AC569" s="112"/>
    </row>
    <row r="570" spans="29:29" x14ac:dyDescent="0.25">
      <c r="AC570" s="112"/>
    </row>
    <row r="571" spans="29:29" x14ac:dyDescent="0.25">
      <c r="AC571" s="112"/>
    </row>
    <row r="572" spans="29:29" x14ac:dyDescent="0.25">
      <c r="AC572" s="112"/>
    </row>
    <row r="573" spans="29:29" x14ac:dyDescent="0.25">
      <c r="AC573" s="112"/>
    </row>
    <row r="574" spans="29:29" x14ac:dyDescent="0.25">
      <c r="AC574" s="112"/>
    </row>
    <row r="575" spans="29:29" x14ac:dyDescent="0.25">
      <c r="AC575" s="112"/>
    </row>
    <row r="576" spans="29:29" x14ac:dyDescent="0.25">
      <c r="AC576" s="112"/>
    </row>
    <row r="577" spans="29:29" x14ac:dyDescent="0.25">
      <c r="AC577" s="112"/>
    </row>
    <row r="578" spans="29:29" x14ac:dyDescent="0.25">
      <c r="AC578" s="112"/>
    </row>
    <row r="579" spans="29:29" x14ac:dyDescent="0.25">
      <c r="AC579" s="112"/>
    </row>
    <row r="580" spans="29:29" x14ac:dyDescent="0.25">
      <c r="AC580" s="112"/>
    </row>
    <row r="581" spans="29:29" x14ac:dyDescent="0.25">
      <c r="AC581" s="112"/>
    </row>
    <row r="582" spans="29:29" x14ac:dyDescent="0.25">
      <c r="AC582" s="112"/>
    </row>
    <row r="583" spans="29:29" x14ac:dyDescent="0.25">
      <c r="AC583" s="112"/>
    </row>
    <row r="584" spans="29:29" x14ac:dyDescent="0.25">
      <c r="AC584" s="112"/>
    </row>
    <row r="585" spans="29:29" x14ac:dyDescent="0.25">
      <c r="AC585" s="112"/>
    </row>
    <row r="586" spans="29:29" x14ac:dyDescent="0.25">
      <c r="AC586" s="112"/>
    </row>
    <row r="587" spans="29:29" x14ac:dyDescent="0.25">
      <c r="AC587" s="112"/>
    </row>
    <row r="588" spans="29:29" x14ac:dyDescent="0.25">
      <c r="AC588" s="112"/>
    </row>
    <row r="589" spans="29:29" x14ac:dyDescent="0.25">
      <c r="AC589" s="112"/>
    </row>
    <row r="590" spans="29:29" x14ac:dyDescent="0.25">
      <c r="AC590" s="112"/>
    </row>
    <row r="591" spans="29:29" x14ac:dyDescent="0.25">
      <c r="AC591" s="112"/>
    </row>
    <row r="592" spans="29:29" x14ac:dyDescent="0.25">
      <c r="AC592" s="112"/>
    </row>
    <row r="593" spans="29:29" x14ac:dyDescent="0.25">
      <c r="AC593" s="112"/>
    </row>
    <row r="594" spans="29:29" x14ac:dyDescent="0.25">
      <c r="AC594" s="112"/>
    </row>
    <row r="595" spans="29:29" x14ac:dyDescent="0.25">
      <c r="AC595" s="112"/>
    </row>
    <row r="596" spans="29:29" x14ac:dyDescent="0.25">
      <c r="AC596" s="112"/>
    </row>
    <row r="597" spans="29:29" x14ac:dyDescent="0.25">
      <c r="AC597" s="112"/>
    </row>
    <row r="598" spans="29:29" x14ac:dyDescent="0.25">
      <c r="AC598" s="112"/>
    </row>
    <row r="599" spans="29:29" x14ac:dyDescent="0.25">
      <c r="AC599" s="112"/>
    </row>
    <row r="600" spans="29:29" x14ac:dyDescent="0.25">
      <c r="AC600" s="112"/>
    </row>
    <row r="601" spans="29:29" x14ac:dyDescent="0.25">
      <c r="AC601" s="112"/>
    </row>
    <row r="602" spans="29:29" x14ac:dyDescent="0.25">
      <c r="AC602" s="112"/>
    </row>
    <row r="603" spans="29:29" x14ac:dyDescent="0.25">
      <c r="AC603" s="112"/>
    </row>
    <row r="604" spans="29:29" x14ac:dyDescent="0.25">
      <c r="AC604" s="112"/>
    </row>
    <row r="605" spans="29:29" x14ac:dyDescent="0.25">
      <c r="AC605" s="112"/>
    </row>
    <row r="606" spans="29:29" x14ac:dyDescent="0.25">
      <c r="AC606" s="112"/>
    </row>
    <row r="607" spans="29:29" x14ac:dyDescent="0.25">
      <c r="AC607" s="112"/>
    </row>
    <row r="608" spans="29:29" x14ac:dyDescent="0.25">
      <c r="AC608" s="112"/>
    </row>
    <row r="609" spans="29:29" x14ac:dyDescent="0.25">
      <c r="AC609" s="112"/>
    </row>
    <row r="610" spans="29:29" x14ac:dyDescent="0.25">
      <c r="AC610" s="112"/>
    </row>
    <row r="611" spans="29:29" x14ac:dyDescent="0.25">
      <c r="AC611" s="112"/>
    </row>
    <row r="612" spans="29:29" x14ac:dyDescent="0.25">
      <c r="AC612" s="112"/>
    </row>
    <row r="613" spans="29:29" x14ac:dyDescent="0.25">
      <c r="AC613" s="112"/>
    </row>
    <row r="614" spans="29:29" x14ac:dyDescent="0.25">
      <c r="AC614" s="112"/>
    </row>
    <row r="615" spans="29:29" x14ac:dyDescent="0.25">
      <c r="AC615" s="112"/>
    </row>
    <row r="616" spans="29:29" x14ac:dyDescent="0.25">
      <c r="AC616" s="112"/>
    </row>
    <row r="617" spans="29:29" x14ac:dyDescent="0.25">
      <c r="AC617" s="112"/>
    </row>
    <row r="618" spans="29:29" x14ac:dyDescent="0.25">
      <c r="AC618" s="112"/>
    </row>
    <row r="619" spans="29:29" x14ac:dyDescent="0.25">
      <c r="AC619" s="112"/>
    </row>
    <row r="620" spans="29:29" x14ac:dyDescent="0.25">
      <c r="AC620" s="112"/>
    </row>
    <row r="621" spans="29:29" x14ac:dyDescent="0.25">
      <c r="AC621" s="112"/>
    </row>
    <row r="622" spans="29:29" x14ac:dyDescent="0.25">
      <c r="AC622" s="112"/>
    </row>
    <row r="623" spans="29:29" x14ac:dyDescent="0.25">
      <c r="AC623" s="112"/>
    </row>
    <row r="624" spans="29:29" x14ac:dyDescent="0.25">
      <c r="AC624" s="112"/>
    </row>
    <row r="625" spans="29:29" x14ac:dyDescent="0.25">
      <c r="AC625" s="112"/>
    </row>
    <row r="626" spans="29:29" x14ac:dyDescent="0.25">
      <c r="AC626" s="112"/>
    </row>
    <row r="627" spans="29:29" x14ac:dyDescent="0.25">
      <c r="AC627" s="112"/>
    </row>
    <row r="628" spans="29:29" x14ac:dyDescent="0.25">
      <c r="AC628" s="112"/>
    </row>
    <row r="629" spans="29:29" x14ac:dyDescent="0.25">
      <c r="AC629" s="112"/>
    </row>
    <row r="630" spans="29:29" x14ac:dyDescent="0.25">
      <c r="AC630" s="112"/>
    </row>
    <row r="631" spans="29:29" x14ac:dyDescent="0.25">
      <c r="AC631" s="112"/>
    </row>
    <row r="632" spans="29:29" x14ac:dyDescent="0.25">
      <c r="AC632" s="112"/>
    </row>
    <row r="633" spans="29:29" x14ac:dyDescent="0.25">
      <c r="AC633" s="112"/>
    </row>
    <row r="634" spans="29:29" x14ac:dyDescent="0.25">
      <c r="AC634" s="112"/>
    </row>
    <row r="635" spans="29:29" x14ac:dyDescent="0.25">
      <c r="AC635" s="112"/>
    </row>
    <row r="636" spans="29:29" x14ac:dyDescent="0.25">
      <c r="AC636" s="112"/>
    </row>
    <row r="637" spans="29:29" x14ac:dyDescent="0.25">
      <c r="AC637" s="112"/>
    </row>
    <row r="638" spans="29:29" x14ac:dyDescent="0.25">
      <c r="AC638" s="112"/>
    </row>
    <row r="639" spans="29:29" x14ac:dyDescent="0.25">
      <c r="AC639" s="112"/>
    </row>
    <row r="640" spans="29:29" x14ac:dyDescent="0.25">
      <c r="AC640" s="112"/>
    </row>
    <row r="641" spans="29:29" x14ac:dyDescent="0.25">
      <c r="AC641" s="112"/>
    </row>
    <row r="642" spans="29:29" x14ac:dyDescent="0.25">
      <c r="AC642" s="112"/>
    </row>
    <row r="643" spans="29:29" x14ac:dyDescent="0.25">
      <c r="AC643" s="112"/>
    </row>
    <row r="644" spans="29:29" x14ac:dyDescent="0.25">
      <c r="AC644" s="112"/>
    </row>
    <row r="645" spans="29:29" x14ac:dyDescent="0.25">
      <c r="AC645" s="112"/>
    </row>
    <row r="646" spans="29:29" x14ac:dyDescent="0.25">
      <c r="AC646" s="112"/>
    </row>
    <row r="647" spans="29:29" x14ac:dyDescent="0.25">
      <c r="AC647" s="112"/>
    </row>
    <row r="648" spans="29:29" x14ac:dyDescent="0.25">
      <c r="AC648" s="112"/>
    </row>
    <row r="649" spans="29:29" x14ac:dyDescent="0.25">
      <c r="AC649" s="112"/>
    </row>
    <row r="650" spans="29:29" x14ac:dyDescent="0.25">
      <c r="AC650" s="112"/>
    </row>
    <row r="651" spans="29:29" x14ac:dyDescent="0.25">
      <c r="AC651" s="112"/>
    </row>
    <row r="652" spans="29:29" x14ac:dyDescent="0.25">
      <c r="AC652" s="112"/>
    </row>
    <row r="653" spans="29:29" x14ac:dyDescent="0.25">
      <c r="AC653" s="112"/>
    </row>
    <row r="654" spans="29:29" x14ac:dyDescent="0.25">
      <c r="AC654" s="112"/>
    </row>
    <row r="655" spans="29:29" x14ac:dyDescent="0.25">
      <c r="AC655" s="112"/>
    </row>
    <row r="656" spans="29:29" x14ac:dyDescent="0.25">
      <c r="AC656" s="112"/>
    </row>
    <row r="657" spans="29:29" x14ac:dyDescent="0.25">
      <c r="AC657" s="112"/>
    </row>
    <row r="658" spans="29:29" x14ac:dyDescent="0.25">
      <c r="AC658" s="112"/>
    </row>
    <row r="659" spans="29:29" x14ac:dyDescent="0.25">
      <c r="AC659" s="112"/>
    </row>
    <row r="660" spans="29:29" x14ac:dyDescent="0.25">
      <c r="AC660" s="112"/>
    </row>
    <row r="661" spans="29:29" x14ac:dyDescent="0.25">
      <c r="AC661" s="112"/>
    </row>
    <row r="662" spans="29:29" x14ac:dyDescent="0.25">
      <c r="AC662" s="112"/>
    </row>
    <row r="663" spans="29:29" x14ac:dyDescent="0.25">
      <c r="AC663" s="112"/>
    </row>
    <row r="664" spans="29:29" x14ac:dyDescent="0.25">
      <c r="AC664" s="112"/>
    </row>
    <row r="665" spans="29:29" x14ac:dyDescent="0.25">
      <c r="AC665" s="112"/>
    </row>
    <row r="666" spans="29:29" x14ac:dyDescent="0.25">
      <c r="AC666" s="112"/>
    </row>
    <row r="667" spans="29:29" x14ac:dyDescent="0.25">
      <c r="AC667" s="112"/>
    </row>
    <row r="668" spans="29:29" x14ac:dyDescent="0.25">
      <c r="AC668" s="112"/>
    </row>
    <row r="669" spans="29:29" x14ac:dyDescent="0.25">
      <c r="AC669" s="112"/>
    </row>
    <row r="670" spans="29:29" x14ac:dyDescent="0.25">
      <c r="AC670" s="112"/>
    </row>
    <row r="671" spans="29:29" x14ac:dyDescent="0.25">
      <c r="AC671" s="112"/>
    </row>
    <row r="672" spans="29:29" x14ac:dyDescent="0.25">
      <c r="AC672" s="112"/>
    </row>
    <row r="673" spans="29:29" x14ac:dyDescent="0.25">
      <c r="AC673" s="112"/>
    </row>
    <row r="674" spans="29:29" x14ac:dyDescent="0.25">
      <c r="AC674" s="112"/>
    </row>
    <row r="675" spans="29:29" x14ac:dyDescent="0.25">
      <c r="AC675" s="112"/>
    </row>
    <row r="676" spans="29:29" x14ac:dyDescent="0.25">
      <c r="AC676" s="112"/>
    </row>
    <row r="677" spans="29:29" x14ac:dyDescent="0.25">
      <c r="AC677" s="112"/>
    </row>
    <row r="678" spans="29:29" x14ac:dyDescent="0.25">
      <c r="AC678" s="112"/>
    </row>
    <row r="679" spans="29:29" x14ac:dyDescent="0.25">
      <c r="AC679" s="112"/>
    </row>
    <row r="680" spans="29:29" x14ac:dyDescent="0.25">
      <c r="AC680" s="112"/>
    </row>
    <row r="681" spans="29:29" x14ac:dyDescent="0.25">
      <c r="AC681" s="112"/>
    </row>
    <row r="682" spans="29:29" x14ac:dyDescent="0.25">
      <c r="AC682" s="112"/>
    </row>
    <row r="683" spans="29:29" x14ac:dyDescent="0.25">
      <c r="AC683" s="112"/>
    </row>
    <row r="684" spans="29:29" x14ac:dyDescent="0.25">
      <c r="AC684" s="112"/>
    </row>
    <row r="685" spans="29:29" x14ac:dyDescent="0.25">
      <c r="AC685" s="112"/>
    </row>
    <row r="686" spans="29:29" x14ac:dyDescent="0.25">
      <c r="AC686" s="112"/>
    </row>
    <row r="687" spans="29:29" x14ac:dyDescent="0.25">
      <c r="AC687" s="112"/>
    </row>
    <row r="688" spans="29:29" x14ac:dyDescent="0.25">
      <c r="AC688" s="112"/>
    </row>
    <row r="689" spans="29:29" x14ac:dyDescent="0.25">
      <c r="AC689" s="112"/>
    </row>
    <row r="690" spans="29:29" x14ac:dyDescent="0.25">
      <c r="AC690" s="112"/>
    </row>
    <row r="691" spans="29:29" x14ac:dyDescent="0.25">
      <c r="AC691" s="112"/>
    </row>
    <row r="692" spans="29:29" x14ac:dyDescent="0.25">
      <c r="AC692" s="112"/>
    </row>
    <row r="693" spans="29:29" x14ac:dyDescent="0.25">
      <c r="AC693" s="112"/>
    </row>
    <row r="694" spans="29:29" x14ac:dyDescent="0.25">
      <c r="AC694" s="112"/>
    </row>
    <row r="695" spans="29:29" x14ac:dyDescent="0.25">
      <c r="AC695" s="112"/>
    </row>
    <row r="696" spans="29:29" x14ac:dyDescent="0.25">
      <c r="AC696" s="112"/>
    </row>
    <row r="697" spans="29:29" x14ac:dyDescent="0.25">
      <c r="AC697" s="112"/>
    </row>
    <row r="698" spans="29:29" x14ac:dyDescent="0.25">
      <c r="AC698" s="112"/>
    </row>
    <row r="699" spans="29:29" x14ac:dyDescent="0.25">
      <c r="AC699" s="112"/>
    </row>
    <row r="700" spans="29:29" x14ac:dyDescent="0.25">
      <c r="AC700" s="112"/>
    </row>
    <row r="701" spans="29:29" x14ac:dyDescent="0.25">
      <c r="AC701" s="112"/>
    </row>
    <row r="702" spans="29:29" x14ac:dyDescent="0.25">
      <c r="AC702" s="112"/>
    </row>
    <row r="703" spans="29:29" x14ac:dyDescent="0.25">
      <c r="AC703" s="112"/>
    </row>
    <row r="704" spans="29:29" x14ac:dyDescent="0.25">
      <c r="AC704" s="112"/>
    </row>
    <row r="705" spans="29:29" x14ac:dyDescent="0.25">
      <c r="AC705" s="112"/>
    </row>
    <row r="706" spans="29:29" x14ac:dyDescent="0.25">
      <c r="AC706" s="112"/>
    </row>
    <row r="707" spans="29:29" x14ac:dyDescent="0.25">
      <c r="AC707" s="112"/>
    </row>
    <row r="708" spans="29:29" x14ac:dyDescent="0.25">
      <c r="AC708" s="112"/>
    </row>
    <row r="709" spans="29:29" x14ac:dyDescent="0.25">
      <c r="AC709" s="112"/>
    </row>
    <row r="710" spans="29:29" x14ac:dyDescent="0.25">
      <c r="AC710" s="112"/>
    </row>
    <row r="711" spans="29:29" x14ac:dyDescent="0.25">
      <c r="AC711" s="112"/>
    </row>
    <row r="712" spans="29:29" x14ac:dyDescent="0.25">
      <c r="AC712" s="112"/>
    </row>
    <row r="713" spans="29:29" x14ac:dyDescent="0.25">
      <c r="AC713" s="112"/>
    </row>
    <row r="714" spans="29:29" x14ac:dyDescent="0.25">
      <c r="AC714" s="112"/>
    </row>
    <row r="715" spans="29:29" x14ac:dyDescent="0.25">
      <c r="AC715" s="112"/>
    </row>
    <row r="716" spans="29:29" x14ac:dyDescent="0.25">
      <c r="AC716" s="112"/>
    </row>
    <row r="717" spans="29:29" x14ac:dyDescent="0.25">
      <c r="AC717" s="112"/>
    </row>
    <row r="718" spans="29:29" x14ac:dyDescent="0.25">
      <c r="AC718" s="112"/>
    </row>
    <row r="719" spans="29:29" x14ac:dyDescent="0.25">
      <c r="AC719" s="112"/>
    </row>
    <row r="720" spans="29:29" x14ac:dyDescent="0.25">
      <c r="AC720" s="112"/>
    </row>
    <row r="721" spans="29:29" x14ac:dyDescent="0.25">
      <c r="AC721" s="112"/>
    </row>
    <row r="722" spans="29:29" x14ac:dyDescent="0.25">
      <c r="AC722" s="112"/>
    </row>
    <row r="723" spans="29:29" x14ac:dyDescent="0.25">
      <c r="AC723" s="112"/>
    </row>
    <row r="724" spans="29:29" x14ac:dyDescent="0.25">
      <c r="AC724" s="112"/>
    </row>
    <row r="725" spans="29:29" x14ac:dyDescent="0.25">
      <c r="AC725" s="112"/>
    </row>
    <row r="726" spans="29:29" x14ac:dyDescent="0.25">
      <c r="AC726" s="112"/>
    </row>
    <row r="727" spans="29:29" x14ac:dyDescent="0.25">
      <c r="AC727" s="112"/>
    </row>
    <row r="728" spans="29:29" x14ac:dyDescent="0.25">
      <c r="AC728" s="112"/>
    </row>
    <row r="729" spans="29:29" x14ac:dyDescent="0.25">
      <c r="AC729" s="112"/>
    </row>
    <row r="730" spans="29:29" x14ac:dyDescent="0.25">
      <c r="AC730" s="112"/>
    </row>
    <row r="731" spans="29:29" x14ac:dyDescent="0.25">
      <c r="AC731" s="112"/>
    </row>
    <row r="732" spans="29:29" x14ac:dyDescent="0.25">
      <c r="AC732" s="112"/>
    </row>
    <row r="733" spans="29:29" x14ac:dyDescent="0.25">
      <c r="AC733" s="112"/>
    </row>
    <row r="734" spans="29:29" x14ac:dyDescent="0.25">
      <c r="AC734" s="112"/>
    </row>
    <row r="735" spans="29:29" x14ac:dyDescent="0.25">
      <c r="AC735" s="112"/>
    </row>
    <row r="736" spans="29:29" x14ac:dyDescent="0.25">
      <c r="AC736" s="112"/>
    </row>
    <row r="737" spans="29:29" x14ac:dyDescent="0.25">
      <c r="AC737" s="112"/>
    </row>
    <row r="738" spans="29:29" x14ac:dyDescent="0.25">
      <c r="AC738" s="112"/>
    </row>
    <row r="739" spans="29:29" x14ac:dyDescent="0.25">
      <c r="AC739" s="112"/>
    </row>
    <row r="740" spans="29:29" x14ac:dyDescent="0.25">
      <c r="AC740" s="112"/>
    </row>
    <row r="741" spans="29:29" x14ac:dyDescent="0.25">
      <c r="AC741" s="112"/>
    </row>
    <row r="742" spans="29:29" x14ac:dyDescent="0.25">
      <c r="AC742" s="112"/>
    </row>
    <row r="743" spans="29:29" x14ac:dyDescent="0.25">
      <c r="AC743" s="112"/>
    </row>
    <row r="744" spans="29:29" x14ac:dyDescent="0.25">
      <c r="AC744" s="112"/>
    </row>
    <row r="745" spans="29:29" x14ac:dyDescent="0.25">
      <c r="AC745" s="112"/>
    </row>
  </sheetData>
  <sheetProtection formatCells="0" formatColumns="0" formatRows="0" insertColumns="0" insertRows="0" deleteColumns="0" deleteRows="0"/>
  <dataConsolidate/>
  <mergeCells count="1">
    <mergeCell ref="AF3:AM7"/>
  </mergeCells>
  <hyperlinks>
    <hyperlink ref="A60" r:id="rId1"/>
    <hyperlink ref="A62" r:id="rId2"/>
    <hyperlink ref="A63" r:id="rId3"/>
    <hyperlink ref="A64" r:id="rId4"/>
    <hyperlink ref="A65" r:id="rId5"/>
    <hyperlink ref="D15" r:id="rId6" display="https://www.bspb.ru/investors/corporate-calendar/"/>
    <hyperlink ref="D45" r:id="rId7" display="http://www.polymetal.ru/~/media/Files/P/Polymetal/Attachments/pdf/AGM/2014/Notice%20of%20Annual%20General%20Meeting__rus.pdf"/>
    <hyperlink ref="D52" r:id="rId8" display="http://www.novatek.ru/ru/press/releases/index.php?id_4=851"/>
    <hyperlink ref="D39" r:id="rId9" display="http://www.nornik.ru/press-czentr/novosti-i-press-relizyi/press-relizyi/sovet-direktorov-norilskogo-nikelya-utverdil-kandidatov-v-sovet-dlya-golosovaniya-na-godovom-sobranii-akczionerov-6-iyunya-2014-g"/>
    <hyperlink ref="D34" r:id="rId10" display="http://www.company.mts.ru/comp/press-centre/press_release/2014-04-14-3634539/"/>
    <hyperlink ref="D16" r:id="rId11" display="http://www.vtb.ru/ir/calendar/"/>
    <hyperlink ref="D36" r:id="rId12" display="http://www.magnit-info.ru/upload/iblock/5a1/5a1f6d8c37b16f20ed99486d5c15585f.pdf"/>
    <hyperlink ref="D21" r:id="rId13" display="http://www.uralkali.com/ru/press_center/company_news/item16382/"/>
    <hyperlink ref="D6" r:id="rId14" display="http://www.phosagro.ru/investors/ir/item6935.php"/>
    <hyperlink ref="D37" r:id="rId15" display="https://moex.com/ru/listing/emidocs.aspx?id=1082"/>
    <hyperlink ref="D25" r:id="rId16" display="http://www.aeroflot.ru/cms/about/shareholders/corporate_calendar"/>
    <hyperlink ref="D24" r:id="rId17" display="http://pharmstd.ru/page_30.html"/>
    <hyperlink ref="D31" r:id="rId18" display="http://www.sberbank.ru/moscow/ru/press_center/all/index.php?id114=200001720"/>
    <hyperlink ref="D17" r:id="rId19" display="..\Downloads\a4b71d3cc2ab1d06ee964b51ef58df0e3f89c075.doc"/>
    <hyperlink ref="D50" r:id="rId20" display="http://www.e-disclosure.ru/portal/event.aspx?EventId=h489qPre40SAaQR7PPUUKw-B-B"/>
    <hyperlink ref="D33" r:id="rId21" display="http://www.e-disclosure.ru/portal/event.aspx?EventId=eB5rRDfdokWiYOuO47bygQ-B-B"/>
    <hyperlink ref="D7" r:id="rId22" display="http://www.interrao.ru/press-center/news/?ELEMENT_ID=4005"/>
    <hyperlink ref="D23" r:id="rId23" display="http://www.mmk.ru/press_center/61458/"/>
    <hyperlink ref="D51" r:id="rId24" display="http://www.e-disclosure.ru/portal/event.aspx?EventId=1VOGzEieXE2JDAKClrvTDA-B-B"/>
    <hyperlink ref="D32" r:id="rId25" display="http://www.sberbank.ru/moscow/ru/press_center/all/index.php?id114=200001720"/>
    <hyperlink ref="D19" r:id="rId26" display="http://www.sistema.ru"/>
    <hyperlink ref="D5" r:id="rId27" display="http://nlmk.com/ru/press-release/?pid=1099"/>
    <hyperlink ref="D26" r:id="rId28" display="http://www.tgc1.ru/uploads/media/Decisions_BD_14042014.pdf"/>
    <hyperlink ref="D40" r:id="rId29" display="http://www.bashneft.ru/press/releases/6875/"/>
    <hyperlink ref="D14" r:id="rId30" display="http://www.sollers-auto.com/ru/press-center/news/index.php?id35=739"/>
    <hyperlink ref="D28" r:id="rId31" display="http://www.e-disclosure.ru/portal/event.aspx?EventId=aLs-CM-CT9O0C5aoXlfnob4w-B-B"/>
    <hyperlink ref="D46" r:id="rId32" display="http://www.e-disclosure.ru/portal/event.aspx?EventId=apJIonGuR0Kdu-ATD4a4qqA-B-B"/>
    <hyperlink ref="D29" r:id="rId33" display="http://www.e-disclosure.ru/portal/event.aspx?EventId=t-ATQVqvImEa7BBELAR0jsg-B-B"/>
    <hyperlink ref="D13" r:id="rId34" display="http://www.e-disclosure.ru/portal/event.aspx?EventId=-C1XiW5-AnEkmDNRAOARB2YA-B-B"/>
    <hyperlink ref="D9" r:id="rId35" display="http://www.e-disclosure.ru/portal/event.aspx?EventId=N5zC8v8LR0OkRDiPjkbeCg-B-B"/>
    <hyperlink ref="D49" r:id="rId36" display="http://www.e-disclosure.ru/portal/event.aspx?EventId=1WK-AKMyf8U22ROTz1MnMDw-B-B"/>
    <hyperlink ref="D38" r:id="rId37" display="http://www.e-disclosure.ru/portal/event.aspx?EventId=EMy3zLuWNke157jN4DhZLw-B-B"/>
    <hyperlink ref="D12" r:id="rId38" display="http://www.e-disclosure.ru/portal/event.aspx?EventId=cQEYMGyHak2kXUGkxTv1-Ag-B-B"/>
    <hyperlink ref="D35" r:id="rId39" display="http://www.eon-russia.ru/pressroom/news/488644/"/>
    <hyperlink ref="D27" r:id="rId40" display="http://www.e-disclosure.ru/portal/event.aspx?EventId=oJnUIiEjlEWzQEz4nY7eWg-B-B"/>
    <hyperlink ref="D30" r:id="rId41" display="http://www.e-disclosure.ru/portal/event.aspx?EventId=mMOh7bJWEkm3SJaaxcAjwQ-B-B"/>
    <hyperlink ref="D20" r:id="rId42" display="http://www.e-disclosure.ru/portal/event.aspx?EventId=SP0wGvGetEerUC4dZRraBQ-B-B"/>
  </hyperlinks>
  <pageMargins left="0.7" right="0.7" top="0.75" bottom="0.75" header="0.3" footer="0.3"/>
  <pageSetup paperSize="9" orientation="portrait" r:id="rId43"/>
  <ignoredErrors>
    <ignoredError sqref="AE5" formula="1"/>
  </ignoredErrors>
  <legacyDrawing r:id="rId44"/>
  <tableParts count="1">
    <tablePart r:id="rId4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4005F"/>
  </sheetPr>
  <dimension ref="A1:I4"/>
  <sheetViews>
    <sheetView topLeftCell="A18" workbookViewId="0">
      <selection activeCell="E39" sqref="E39"/>
    </sheetView>
  </sheetViews>
  <sheetFormatPr defaultRowHeight="15" x14ac:dyDescent="0.25"/>
  <cols>
    <col min="1" max="1" width="7.28515625" customWidth="1"/>
    <col min="2" max="2" width="37.85546875" bestFit="1" customWidth="1"/>
    <col min="5" max="5" width="18.140625" customWidth="1"/>
    <col min="6" max="6" width="19" customWidth="1"/>
    <col min="7" max="7" width="20.140625" customWidth="1"/>
    <col min="8" max="8" width="15.7109375" customWidth="1"/>
    <col min="9" max="9" width="16.42578125" customWidth="1"/>
  </cols>
  <sheetData>
    <row r="1" spans="1:9" ht="81" x14ac:dyDescent="0.25">
      <c r="A1" s="221" t="s">
        <v>337</v>
      </c>
      <c r="B1" s="222" t="s">
        <v>335</v>
      </c>
      <c r="C1" s="222" t="s">
        <v>336</v>
      </c>
      <c r="D1" s="222" t="s">
        <v>338</v>
      </c>
      <c r="E1" s="222" t="s">
        <v>345</v>
      </c>
      <c r="F1" s="222" t="s">
        <v>263</v>
      </c>
      <c r="G1" s="222" t="s">
        <v>349</v>
      </c>
      <c r="H1" s="222" t="s">
        <v>355</v>
      </c>
      <c r="I1" s="233" t="s">
        <v>321</v>
      </c>
    </row>
    <row r="2" spans="1:9" ht="15.75" x14ac:dyDescent="0.25">
      <c r="A2" s="235">
        <v>1</v>
      </c>
      <c r="B2" s="234" t="s">
        <v>340</v>
      </c>
      <c r="C2" s="235" t="s">
        <v>45</v>
      </c>
      <c r="D2" s="234" t="s">
        <v>343</v>
      </c>
      <c r="E2" s="237">
        <v>42149</v>
      </c>
      <c r="F2" s="238">
        <v>42160</v>
      </c>
      <c r="G2" s="235">
        <v>12.81</v>
      </c>
      <c r="H2" s="234">
        <v>622</v>
      </c>
      <c r="I2" s="236">
        <f>G2/H2</f>
        <v>2.0594855305466238E-2</v>
      </c>
    </row>
    <row r="3" spans="1:9" ht="15.75" x14ac:dyDescent="0.25">
      <c r="A3" s="235">
        <v>2</v>
      </c>
      <c r="B3" s="234" t="s">
        <v>348</v>
      </c>
      <c r="C3" s="235" t="s">
        <v>350</v>
      </c>
      <c r="D3" s="234" t="s">
        <v>343</v>
      </c>
      <c r="E3" s="237">
        <v>42185</v>
      </c>
      <c r="F3" s="238">
        <v>42196</v>
      </c>
      <c r="G3" s="235">
        <v>2.5</v>
      </c>
      <c r="H3" s="234">
        <v>84.7</v>
      </c>
      <c r="I3" s="236">
        <f>G3/H3</f>
        <v>2.9515938606847696E-2</v>
      </c>
    </row>
    <row r="4" spans="1:9" ht="15.75" x14ac:dyDescent="0.25">
      <c r="A4" s="235">
        <v>3</v>
      </c>
      <c r="B4" s="234" t="s">
        <v>118</v>
      </c>
      <c r="C4" s="235" t="s">
        <v>49</v>
      </c>
      <c r="D4" s="234" t="s">
        <v>343</v>
      </c>
      <c r="E4" s="237">
        <v>42199</v>
      </c>
      <c r="F4" s="238">
        <v>42210</v>
      </c>
      <c r="G4" s="235">
        <v>48</v>
      </c>
      <c r="H4" s="234">
        <v>2350</v>
      </c>
      <c r="I4" s="236">
        <f>G4/H4</f>
        <v>2.0425531914893616E-2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4005F"/>
  </sheetPr>
  <dimension ref="A1:I15"/>
  <sheetViews>
    <sheetView workbookViewId="0">
      <selection activeCell="E28" sqref="E28"/>
    </sheetView>
  </sheetViews>
  <sheetFormatPr defaultRowHeight="15" x14ac:dyDescent="0.25"/>
  <cols>
    <col min="1" max="1" width="6.42578125" customWidth="1"/>
    <col min="2" max="2" width="24.85546875" customWidth="1"/>
    <col min="5" max="5" width="13.140625" customWidth="1"/>
    <col min="6" max="6" width="14.28515625" customWidth="1"/>
    <col min="7" max="7" width="21.5703125" customWidth="1"/>
    <col min="8" max="8" width="17.140625" customWidth="1"/>
    <col min="9" max="9" width="17.85546875" customWidth="1"/>
  </cols>
  <sheetData>
    <row r="1" spans="1:9" ht="90.75" customHeight="1" x14ac:dyDescent="0.25">
      <c r="A1" s="223" t="s">
        <v>337</v>
      </c>
      <c r="B1" s="224" t="s">
        <v>335</v>
      </c>
      <c r="C1" s="224" t="s">
        <v>336</v>
      </c>
      <c r="D1" s="224" t="s">
        <v>338</v>
      </c>
      <c r="E1" s="224" t="s">
        <v>272</v>
      </c>
      <c r="F1" s="224" t="s">
        <v>263</v>
      </c>
      <c r="G1" s="224" t="s">
        <v>342</v>
      </c>
      <c r="H1" s="232" t="s">
        <v>355</v>
      </c>
      <c r="I1" s="231" t="s">
        <v>344</v>
      </c>
    </row>
    <row r="2" spans="1:9" x14ac:dyDescent="0.25">
      <c r="A2" s="261">
        <v>1</v>
      </c>
      <c r="B2" s="262" t="s">
        <v>356</v>
      </c>
      <c r="C2" s="263" t="s">
        <v>17</v>
      </c>
      <c r="D2" s="263" t="s">
        <v>339</v>
      </c>
      <c r="E2" s="264">
        <v>42261</v>
      </c>
      <c r="F2" s="268">
        <v>42272</v>
      </c>
      <c r="G2" s="263">
        <v>305.07</v>
      </c>
      <c r="H2" s="263">
        <v>9565</v>
      </c>
      <c r="I2" s="265">
        <f>G2/H2</f>
        <v>3.189440669106116E-2</v>
      </c>
    </row>
    <row r="3" spans="1:9" ht="15.75" customHeight="1" x14ac:dyDescent="0.3">
      <c r="A3" s="240">
        <v>2</v>
      </c>
      <c r="B3" s="225" t="s">
        <v>362</v>
      </c>
      <c r="C3" s="226" t="s">
        <v>363</v>
      </c>
      <c r="D3" s="226" t="s">
        <v>339</v>
      </c>
      <c r="E3" s="272" t="s">
        <v>273</v>
      </c>
      <c r="F3" s="277">
        <v>42251</v>
      </c>
      <c r="G3" s="267" t="s">
        <v>318</v>
      </c>
      <c r="H3" s="267" t="s">
        <v>273</v>
      </c>
      <c r="I3" s="270" t="s">
        <v>273</v>
      </c>
    </row>
    <row r="4" spans="1:9" ht="15.75" x14ac:dyDescent="0.25">
      <c r="A4" s="269">
        <v>3</v>
      </c>
      <c r="B4" s="225" t="s">
        <v>340</v>
      </c>
      <c r="C4" s="226" t="s">
        <v>45</v>
      </c>
      <c r="D4" s="226" t="s">
        <v>341</v>
      </c>
      <c r="E4" s="273">
        <v>42262</v>
      </c>
      <c r="F4" s="229">
        <v>42275</v>
      </c>
      <c r="G4" s="230">
        <v>12.63</v>
      </c>
      <c r="H4" s="230">
        <v>710</v>
      </c>
      <c r="I4" s="265">
        <f t="shared" ref="I4:I14" si="0">G4/H4</f>
        <v>1.7788732394366197E-2</v>
      </c>
    </row>
    <row r="5" spans="1:9" ht="15.75" x14ac:dyDescent="0.25">
      <c r="A5" s="261">
        <v>4</v>
      </c>
      <c r="B5" s="247" t="s">
        <v>106</v>
      </c>
      <c r="C5" s="239" t="s">
        <v>13</v>
      </c>
      <c r="D5" s="240" t="s">
        <v>339</v>
      </c>
      <c r="E5" s="248">
        <v>42272</v>
      </c>
      <c r="F5" s="242">
        <v>42283</v>
      </c>
      <c r="G5" s="243">
        <v>6.6</v>
      </c>
      <c r="H5" s="243">
        <v>588.1</v>
      </c>
      <c r="I5" s="265">
        <f t="shared" si="0"/>
        <v>1.1222581193674544E-2</v>
      </c>
    </row>
    <row r="6" spans="1:9" ht="14.25" customHeight="1" x14ac:dyDescent="0.25">
      <c r="A6" s="240">
        <v>5</v>
      </c>
      <c r="B6" s="244" t="s">
        <v>105</v>
      </c>
      <c r="C6" s="245" t="s">
        <v>9</v>
      </c>
      <c r="D6" s="245" t="s">
        <v>339</v>
      </c>
      <c r="E6" s="245">
        <v>42271</v>
      </c>
      <c r="F6" s="244">
        <v>42286</v>
      </c>
      <c r="G6" s="246">
        <v>88.4</v>
      </c>
      <c r="H6" s="246">
        <v>11763</v>
      </c>
      <c r="I6" s="265">
        <f t="shared" si="0"/>
        <v>7.5150896880047608E-3</v>
      </c>
    </row>
    <row r="7" spans="1:9" ht="15.75" x14ac:dyDescent="0.25">
      <c r="A7" s="269">
        <v>6</v>
      </c>
      <c r="B7" s="247" t="s">
        <v>351</v>
      </c>
      <c r="C7" s="240" t="s">
        <v>51</v>
      </c>
      <c r="D7" s="240" t="s">
        <v>339</v>
      </c>
      <c r="E7" s="248">
        <v>42275</v>
      </c>
      <c r="F7" s="242">
        <v>42286</v>
      </c>
      <c r="G7" s="243">
        <v>788</v>
      </c>
      <c r="H7" s="243">
        <v>13000</v>
      </c>
      <c r="I7" s="265">
        <f t="shared" si="0"/>
        <v>6.0615384615384613E-2</v>
      </c>
    </row>
    <row r="8" spans="1:9" ht="15.75" x14ac:dyDescent="0.25">
      <c r="A8" s="261">
        <v>7</v>
      </c>
      <c r="B8" s="247" t="s">
        <v>128</v>
      </c>
      <c r="C8" s="240" t="s">
        <v>79</v>
      </c>
      <c r="D8" s="240" t="s">
        <v>339</v>
      </c>
      <c r="E8" s="248">
        <v>42275</v>
      </c>
      <c r="F8" s="242">
        <v>42286</v>
      </c>
      <c r="G8" s="243">
        <v>0.57999999999999996</v>
      </c>
      <c r="H8" s="243">
        <v>21.24</v>
      </c>
      <c r="I8" s="265">
        <f t="shared" si="0"/>
        <v>2.7306967984934087E-2</v>
      </c>
    </row>
    <row r="9" spans="1:9" ht="15.75" x14ac:dyDescent="0.25">
      <c r="A9" s="240">
        <v>8</v>
      </c>
      <c r="B9" s="247" t="s">
        <v>354</v>
      </c>
      <c r="C9" s="240" t="s">
        <v>73</v>
      </c>
      <c r="D9" s="241" t="s">
        <v>339</v>
      </c>
      <c r="E9" s="248">
        <v>42275</v>
      </c>
      <c r="F9" s="242">
        <v>42286</v>
      </c>
      <c r="G9" s="243">
        <v>22.75</v>
      </c>
      <c r="H9" s="243">
        <v>910</v>
      </c>
      <c r="I9" s="265">
        <f t="shared" si="0"/>
        <v>2.5000000000000001E-2</v>
      </c>
    </row>
    <row r="10" spans="1:9" ht="15.75" customHeight="1" x14ac:dyDescent="0.25">
      <c r="A10" s="269">
        <v>9</v>
      </c>
      <c r="B10" s="247" t="s">
        <v>117</v>
      </c>
      <c r="C10" s="240" t="s">
        <v>47</v>
      </c>
      <c r="D10" s="240" t="s">
        <v>339</v>
      </c>
      <c r="E10" s="248">
        <v>42277</v>
      </c>
      <c r="F10" s="242">
        <v>42289</v>
      </c>
      <c r="G10" s="243">
        <v>0.93</v>
      </c>
      <c r="H10" s="243">
        <v>72.75</v>
      </c>
      <c r="I10" s="265">
        <f t="shared" si="0"/>
        <v>1.2783505154639175E-2</v>
      </c>
    </row>
    <row r="11" spans="1:9" ht="15.75" customHeight="1" x14ac:dyDescent="0.3">
      <c r="A11" s="261">
        <v>10</v>
      </c>
      <c r="B11" s="247" t="s">
        <v>346</v>
      </c>
      <c r="C11" s="240" t="s">
        <v>347</v>
      </c>
      <c r="D11" s="240" t="s">
        <v>339</v>
      </c>
      <c r="E11" s="274">
        <v>42277</v>
      </c>
      <c r="F11" s="249">
        <v>42291</v>
      </c>
      <c r="G11" s="250">
        <v>5.61</v>
      </c>
      <c r="H11" s="250">
        <v>215.25</v>
      </c>
      <c r="I11" s="265">
        <f t="shared" si="0"/>
        <v>2.6062717770034844E-2</v>
      </c>
    </row>
    <row r="12" spans="1:9" ht="15.75" customHeight="1" x14ac:dyDescent="0.25">
      <c r="A12" s="240">
        <v>11</v>
      </c>
      <c r="B12" s="251" t="s">
        <v>187</v>
      </c>
      <c r="C12" s="252" t="s">
        <v>188</v>
      </c>
      <c r="D12" s="252" t="s">
        <v>339</v>
      </c>
      <c r="E12" s="275">
        <v>42277</v>
      </c>
      <c r="F12" s="253">
        <v>42293</v>
      </c>
      <c r="G12" s="254">
        <v>5.92</v>
      </c>
      <c r="H12" s="254">
        <v>151.9</v>
      </c>
      <c r="I12" s="265">
        <f t="shared" si="0"/>
        <v>3.8973008558262009E-2</v>
      </c>
    </row>
    <row r="13" spans="1:9" ht="15.75" x14ac:dyDescent="0.25">
      <c r="A13" s="269">
        <v>12</v>
      </c>
      <c r="B13" s="256" t="s">
        <v>353</v>
      </c>
      <c r="C13" s="257" t="s">
        <v>49</v>
      </c>
      <c r="D13" s="257" t="s">
        <v>339</v>
      </c>
      <c r="E13" s="276">
        <v>42283</v>
      </c>
      <c r="F13" s="258">
        <v>42294</v>
      </c>
      <c r="G13" s="259">
        <v>57</v>
      </c>
      <c r="H13" s="260">
        <v>2495</v>
      </c>
      <c r="I13" s="266">
        <f t="shared" si="0"/>
        <v>2.2845691382765532E-2</v>
      </c>
    </row>
    <row r="14" spans="1:9" ht="15.75" x14ac:dyDescent="0.3">
      <c r="A14" s="261">
        <v>13</v>
      </c>
      <c r="B14" s="255" t="s">
        <v>352</v>
      </c>
      <c r="C14" s="240" t="s">
        <v>57</v>
      </c>
      <c r="D14" s="240" t="s">
        <v>339</v>
      </c>
      <c r="E14" s="248">
        <v>42289</v>
      </c>
      <c r="F14" s="242">
        <v>42300</v>
      </c>
      <c r="G14" s="243">
        <v>2.42</v>
      </c>
      <c r="H14" s="250">
        <v>53.8</v>
      </c>
      <c r="I14" s="271">
        <f t="shared" si="0"/>
        <v>4.4981412639405208E-2</v>
      </c>
    </row>
    <row r="15" spans="1:9" ht="15.75" x14ac:dyDescent="0.3">
      <c r="A15" s="240">
        <v>14</v>
      </c>
      <c r="B15" s="225" t="s">
        <v>358</v>
      </c>
      <c r="C15" s="226" t="s">
        <v>359</v>
      </c>
      <c r="D15" s="226" t="s">
        <v>339</v>
      </c>
      <c r="E15" s="272" t="s">
        <v>273</v>
      </c>
      <c r="F15" s="277">
        <v>42306</v>
      </c>
      <c r="G15" s="267" t="s">
        <v>360</v>
      </c>
      <c r="H15" s="267">
        <v>27</v>
      </c>
      <c r="I15" s="267" t="s">
        <v>361</v>
      </c>
    </row>
  </sheetData>
  <sortState ref="A3:I15">
    <sortCondition ref="F3:F15"/>
  </sortState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4005F"/>
  </sheetPr>
  <dimension ref="A1:I9"/>
  <sheetViews>
    <sheetView tabSelected="1" workbookViewId="0">
      <selection activeCell="L18" sqref="L18"/>
    </sheetView>
  </sheetViews>
  <sheetFormatPr defaultRowHeight="15" x14ac:dyDescent="0.25"/>
  <cols>
    <col min="1" max="1" width="4.5703125" bestFit="1" customWidth="1"/>
    <col min="2" max="2" width="28.42578125" bestFit="1" customWidth="1"/>
    <col min="3" max="3" width="6.85546875" bestFit="1" customWidth="1"/>
    <col min="4" max="4" width="7" bestFit="1" customWidth="1"/>
    <col min="5" max="5" width="16.85546875" customWidth="1"/>
    <col min="6" max="6" width="15.42578125" bestFit="1" customWidth="1"/>
    <col min="7" max="7" width="16.85546875" customWidth="1"/>
    <col min="8" max="8" width="15.7109375" customWidth="1"/>
    <col min="9" max="9" width="13.85546875" bestFit="1" customWidth="1"/>
  </cols>
  <sheetData>
    <row r="1" spans="1:9" ht="68.25" customHeight="1" thickBot="1" x14ac:dyDescent="0.3">
      <c r="A1" s="221" t="s">
        <v>337</v>
      </c>
      <c r="B1" s="222" t="s">
        <v>335</v>
      </c>
      <c r="C1" s="222" t="s">
        <v>336</v>
      </c>
      <c r="D1" s="222" t="s">
        <v>338</v>
      </c>
      <c r="E1" s="222" t="s">
        <v>272</v>
      </c>
      <c r="F1" s="222" t="s">
        <v>263</v>
      </c>
      <c r="G1" s="222" t="s">
        <v>364</v>
      </c>
      <c r="H1" s="279" t="s">
        <v>368</v>
      </c>
      <c r="I1" s="233" t="s">
        <v>344</v>
      </c>
    </row>
    <row r="2" spans="1:9" ht="15.75" customHeight="1" x14ac:dyDescent="0.3">
      <c r="A2" s="280">
        <v>1</v>
      </c>
      <c r="B2" s="289" t="s">
        <v>371</v>
      </c>
      <c r="C2" s="281" t="s">
        <v>17</v>
      </c>
      <c r="D2" s="281" t="s">
        <v>343</v>
      </c>
      <c r="E2" s="282">
        <v>42357</v>
      </c>
      <c r="F2" s="298">
        <v>42368</v>
      </c>
      <c r="G2" s="281">
        <v>321.95</v>
      </c>
      <c r="H2" s="289">
        <v>8920</v>
      </c>
      <c r="I2" s="283">
        <f t="shared" ref="I2:I9" si="0">G2/H2</f>
        <v>3.6093049327354257E-2</v>
      </c>
    </row>
    <row r="3" spans="1:9" ht="15.75" x14ac:dyDescent="0.25">
      <c r="A3" s="284">
        <v>2</v>
      </c>
      <c r="B3" s="290" t="s">
        <v>366</v>
      </c>
      <c r="C3" s="227" t="s">
        <v>7</v>
      </c>
      <c r="D3" s="227" t="s">
        <v>343</v>
      </c>
      <c r="E3" s="228">
        <v>42362</v>
      </c>
      <c r="F3" s="291">
        <v>42352</v>
      </c>
      <c r="G3" s="227">
        <v>65</v>
      </c>
      <c r="H3" s="290">
        <v>2534.1</v>
      </c>
      <c r="I3" s="285">
        <f t="shared" si="0"/>
        <v>2.5650132196835169E-2</v>
      </c>
    </row>
    <row r="4" spans="1:9" ht="15.75" x14ac:dyDescent="0.25">
      <c r="A4" s="284">
        <v>3</v>
      </c>
      <c r="B4" s="290" t="s">
        <v>105</v>
      </c>
      <c r="C4" s="227" t="s">
        <v>9</v>
      </c>
      <c r="D4" s="227" t="s">
        <v>365</v>
      </c>
      <c r="E4" s="228">
        <v>42360</v>
      </c>
      <c r="F4" s="291">
        <v>42377</v>
      </c>
      <c r="G4" s="227">
        <v>179.77</v>
      </c>
      <c r="H4" s="290">
        <v>12005</v>
      </c>
      <c r="I4" s="285">
        <f t="shared" si="0"/>
        <v>1.4974593919200333E-2</v>
      </c>
    </row>
    <row r="5" spans="1:9" ht="15.75" x14ac:dyDescent="0.25">
      <c r="A5" s="284">
        <v>4</v>
      </c>
      <c r="B5" s="290" t="s">
        <v>367</v>
      </c>
      <c r="C5" s="227" t="s">
        <v>33</v>
      </c>
      <c r="D5" s="227" t="s">
        <v>343</v>
      </c>
      <c r="E5" s="228">
        <v>42012</v>
      </c>
      <c r="F5" s="291">
        <v>42360</v>
      </c>
      <c r="G5" s="227">
        <v>64.510000000000005</v>
      </c>
      <c r="H5" s="290">
        <v>951</v>
      </c>
      <c r="I5" s="285">
        <f t="shared" si="0"/>
        <v>6.7833859095688759E-2</v>
      </c>
    </row>
    <row r="6" spans="1:9" ht="15.75" x14ac:dyDescent="0.3">
      <c r="A6" s="284">
        <v>5</v>
      </c>
      <c r="B6" s="290" t="s">
        <v>369</v>
      </c>
      <c r="C6" s="227" t="s">
        <v>47</v>
      </c>
      <c r="D6" s="227" t="s">
        <v>343</v>
      </c>
      <c r="E6" s="293">
        <v>42359</v>
      </c>
      <c r="F6" s="296">
        <v>42377</v>
      </c>
      <c r="G6" s="227">
        <v>1.95</v>
      </c>
      <c r="H6" s="290">
        <v>70.08</v>
      </c>
      <c r="I6" s="285">
        <f t="shared" si="0"/>
        <v>2.7825342465753425E-2</v>
      </c>
    </row>
    <row r="7" spans="1:9" ht="15.75" x14ac:dyDescent="0.3">
      <c r="A7" s="284">
        <v>6</v>
      </c>
      <c r="B7" s="290" t="s">
        <v>370</v>
      </c>
      <c r="C7" s="227" t="s">
        <v>83</v>
      </c>
      <c r="D7" s="227" t="s">
        <v>343</v>
      </c>
      <c r="E7" s="293">
        <v>42369</v>
      </c>
      <c r="F7" s="296">
        <v>42015</v>
      </c>
      <c r="G7" s="295">
        <v>7.7880000000000005E-2</v>
      </c>
      <c r="H7" s="290">
        <v>3.39</v>
      </c>
      <c r="I7" s="285">
        <f t="shared" si="0"/>
        <v>2.2973451327433628E-2</v>
      </c>
    </row>
    <row r="8" spans="1:9" ht="15.75" customHeight="1" x14ac:dyDescent="0.25">
      <c r="A8" s="284">
        <v>7</v>
      </c>
      <c r="B8" s="290" t="s">
        <v>340</v>
      </c>
      <c r="C8" s="227" t="s">
        <v>45</v>
      </c>
      <c r="D8" s="227" t="s">
        <v>341</v>
      </c>
      <c r="E8" s="228">
        <v>42348</v>
      </c>
      <c r="F8" s="291">
        <v>42359</v>
      </c>
      <c r="G8" s="227">
        <v>13.17</v>
      </c>
      <c r="H8" s="290">
        <f>703.8</f>
        <v>703.8</v>
      </c>
      <c r="I8" s="285">
        <f t="shared" si="0"/>
        <v>1.8712702472293265E-2</v>
      </c>
    </row>
    <row r="9" spans="1:9" ht="16.5" thickBot="1" x14ac:dyDescent="0.35">
      <c r="A9" s="286">
        <v>8</v>
      </c>
      <c r="B9" s="292" t="s">
        <v>118</v>
      </c>
      <c r="C9" s="287" t="s">
        <v>49</v>
      </c>
      <c r="D9" s="287" t="s">
        <v>365</v>
      </c>
      <c r="E9" s="294">
        <v>42019</v>
      </c>
      <c r="F9" s="297">
        <v>42395</v>
      </c>
      <c r="G9" s="287">
        <v>63</v>
      </c>
      <c r="H9" s="292">
        <v>2715</v>
      </c>
      <c r="I9" s="288">
        <f t="shared" si="0"/>
        <v>2.3204419889502764E-2</v>
      </c>
    </row>
  </sheetData>
  <sortState ref="A2:I9">
    <sortCondition ref="B2:B9"/>
  </sortState>
  <pageMargins left="0.7" right="0.7" top="0.75" bottom="0.75" header="0.3" footer="0.3"/>
  <pageSetup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1" customWidth="1"/>
    <col min="3" max="3" width="6.28515625" style="21" hidden="1" customWidth="1"/>
    <col min="4" max="4" width="15.85546875" style="21" hidden="1" customWidth="1"/>
    <col min="5" max="5" width="15.28515625" style="21" customWidth="1"/>
    <col min="6" max="6" width="15.140625" style="21" customWidth="1"/>
    <col min="7" max="8" width="23.85546875" style="22" customWidth="1"/>
    <col min="9" max="9" width="26.28515625" style="21" customWidth="1"/>
    <col min="10" max="10" width="21.5703125" style="21" customWidth="1"/>
    <col min="11" max="11" width="16.85546875" style="21" hidden="1" customWidth="1"/>
    <col min="12" max="12" width="15.7109375" style="21" customWidth="1"/>
    <col min="13" max="14" width="20.5703125" style="21" hidden="1" customWidth="1"/>
    <col min="15" max="15" width="20.5703125" style="21" customWidth="1"/>
    <col min="16" max="16" width="22.140625" style="21" customWidth="1"/>
    <col min="17" max="16384" width="9.140625" style="4"/>
  </cols>
  <sheetData>
    <row r="1" spans="1:23" s="3" customFormat="1" ht="63" x14ac:dyDescent="0.25">
      <c r="A1" s="2" t="s">
        <v>2</v>
      </c>
      <c r="B1" s="23" t="s">
        <v>134</v>
      </c>
      <c r="C1" s="24" t="s">
        <v>93</v>
      </c>
      <c r="D1" s="24" t="s">
        <v>137</v>
      </c>
      <c r="E1" s="24" t="s">
        <v>1</v>
      </c>
      <c r="F1" s="24" t="s">
        <v>0</v>
      </c>
      <c r="G1" s="24" t="s">
        <v>186</v>
      </c>
      <c r="H1" s="24" t="s">
        <v>199</v>
      </c>
      <c r="I1" s="24" t="s">
        <v>200</v>
      </c>
      <c r="J1" s="25" t="s">
        <v>183</v>
      </c>
      <c r="K1" s="24" t="s">
        <v>182</v>
      </c>
      <c r="L1" s="24" t="s">
        <v>185</v>
      </c>
      <c r="M1" s="24" t="s">
        <v>99</v>
      </c>
      <c r="N1" s="26" t="s">
        <v>181</v>
      </c>
      <c r="O1" s="26" t="s">
        <v>223</v>
      </c>
      <c r="P1" s="26" t="s">
        <v>184</v>
      </c>
    </row>
    <row r="2" spans="1:23" x14ac:dyDescent="0.25">
      <c r="A2" s="8" t="s">
        <v>4</v>
      </c>
      <c r="B2" s="28" t="str">
        <f>Таблица1[[#This Row],[Название 
компании]]</f>
        <v xml:space="preserve">Газпром </v>
      </c>
      <c r="C2" s="29" t="s">
        <v>3</v>
      </c>
      <c r="D2" s="30" t="s">
        <v>135</v>
      </c>
      <c r="E2" s="31">
        <f>Таблица1[[#This Row],[Дата закрытия реестра под ГОСА]]</f>
        <v>41767</v>
      </c>
      <c r="F2" s="31">
        <f>Таблица1[[#This Row],[Дата проведения ГОСА]]</f>
        <v>41817</v>
      </c>
      <c r="G2" s="31">
        <f>Таблица1[[#This Row],[Дата закрытия реестра под дивиденды (Dividend Record Date)]]</f>
        <v>41837</v>
      </c>
      <c r="H2" s="73" t="e">
        <f>#REF!</f>
        <v>#REF!</v>
      </c>
      <c r="I2" s="32" t="e">
        <f>#REF!</f>
        <v>#REF!</v>
      </c>
      <c r="J2" s="33" t="e">
        <f>#REF!</f>
        <v>#REF!</v>
      </c>
      <c r="K2" s="34">
        <v>0</v>
      </c>
      <c r="L2" s="35">
        <v>7.2</v>
      </c>
      <c r="M2" s="36"/>
      <c r="N2" s="37">
        <f>Таблица13[[#This Row],[Промежуточные дивиденды на акцию, руб]]+Таблица13[[#This Row],[Дивиденды на акцию, руб.]]</f>
        <v>7.2</v>
      </c>
      <c r="O2" s="96">
        <v>146.52000000000001</v>
      </c>
      <c r="P2" s="74">
        <v>4.9140049140049137E-2</v>
      </c>
      <c r="R2"/>
      <c r="S2"/>
    </row>
    <row r="3" spans="1:23" x14ac:dyDescent="0.25">
      <c r="A3" s="8"/>
      <c r="B3" s="28" t="str">
        <f>Таблица1[[#This Row],[Название 
компании]]</f>
        <v>Газпром нефть</v>
      </c>
      <c r="C3" s="31" t="str">
        <f>Таблица1[[#This Row],[Тикер]]</f>
        <v>SIBN</v>
      </c>
      <c r="D3" s="31" t="str">
        <f>Таблица1[[#This Row],[Ссылка на первоисточник]]</f>
        <v xml:space="preserve"> </v>
      </c>
      <c r="E3" s="31">
        <f>Таблица1[[#This Row],[Дата закрытия реестра под ГОСА]]</f>
        <v>41747</v>
      </c>
      <c r="F3" s="31">
        <f>Таблица1[[#This Row],[Дата проведения ГОСА]]</f>
        <v>41796</v>
      </c>
      <c r="G3" s="31">
        <f>Таблица1[[#This Row],[Дата закрытия реестра под дивиденды (Dividend Record Date)]]</f>
        <v>41813</v>
      </c>
      <c r="H3" s="73" t="e">
        <f>#REF!</f>
        <v>#REF!</v>
      </c>
      <c r="I3" s="32" t="e">
        <f>#REF!</f>
        <v>#REF!</v>
      </c>
      <c r="J3" s="39" t="e">
        <f>#REF!</f>
        <v>#REF!</v>
      </c>
      <c r="K3" s="40"/>
      <c r="L3" s="35">
        <v>5.29</v>
      </c>
      <c r="M3" s="41"/>
      <c r="N3" s="37">
        <f>Таблица13[[#This Row],[Промежуточные дивиденды на акцию, руб]]+Таблица13[[#This Row],[Дивиденды на акцию, руб.]]</f>
        <v>5.29</v>
      </c>
      <c r="O3" s="97">
        <v>153.5</v>
      </c>
      <c r="P3" s="74">
        <v>3.446254071661238E-2</v>
      </c>
      <c r="R3"/>
      <c r="S3"/>
      <c r="W3" s="4">
        <f>T3</f>
        <v>0</v>
      </c>
    </row>
    <row r="4" spans="1:23" x14ac:dyDescent="0.25">
      <c r="A4" s="9" t="s">
        <v>6</v>
      </c>
      <c r="B4" s="28" t="str">
        <f>Таблица1[[#This Row],[Название 
компании]]</f>
        <v xml:space="preserve">Северсталь  </v>
      </c>
      <c r="C4" s="42" t="s">
        <v>5</v>
      </c>
      <c r="D4" s="30" t="s">
        <v>135</v>
      </c>
      <c r="E4" s="31">
        <f>Таблица1[[#This Row],[Дата закрытия реестра под ГОСА]]</f>
        <v>41753</v>
      </c>
      <c r="F4" s="31">
        <f>Таблица1[[#This Row],[Дата проведения ГОСА]]</f>
        <v>41801</v>
      </c>
      <c r="G4" s="31">
        <f>Таблица1[[#This Row],[Дата закрытия реестра под дивиденды (Dividend Record Date)]]</f>
        <v>41813</v>
      </c>
      <c r="H4" s="73" t="e">
        <f>#REF!</f>
        <v>#REF!</v>
      </c>
      <c r="I4" s="32" t="e">
        <f>#REF!</f>
        <v>#REF!</v>
      </c>
      <c r="J4" s="39" t="e">
        <f>#REF!</f>
        <v>#REF!</v>
      </c>
      <c r="K4" s="43">
        <v>0</v>
      </c>
      <c r="L4" s="35">
        <v>3.2</v>
      </c>
      <c r="M4" s="39"/>
      <c r="N4" s="37">
        <f>Таблица13[[#This Row],[Промежуточные дивиденды на акцию, руб]]+Таблица13[[#This Row],[Дивиденды на акцию, руб.]]</f>
        <v>3.2</v>
      </c>
      <c r="O4" s="97">
        <v>89</v>
      </c>
      <c r="P4" s="74">
        <v>3.5955056179775284E-2</v>
      </c>
      <c r="R4"/>
      <c r="S4"/>
    </row>
    <row r="5" spans="1:23" x14ac:dyDescent="0.25">
      <c r="A5" s="9"/>
      <c r="B5" s="28" t="str">
        <f>Таблица1[[#This Row],[Название 
компании]]</f>
        <v xml:space="preserve">НЛМК </v>
      </c>
      <c r="C5" s="42" t="s">
        <v>136</v>
      </c>
      <c r="D5" s="42"/>
      <c r="E5" s="31">
        <f>Таблица1[[#This Row],[Дата закрытия реестра под ГОСА]]</f>
        <v>41756</v>
      </c>
      <c r="F5" s="31">
        <f>Таблица1[[#This Row],[Дата проведения ГОСА]]</f>
        <v>41796</v>
      </c>
      <c r="G5" s="31">
        <f>Таблица1[[#This Row],[Дата закрытия реестра под дивиденды (Dividend Record Date)]]</f>
        <v>41807</v>
      </c>
      <c r="H5" s="73" t="e">
        <f>#REF!</f>
        <v>#REF!</v>
      </c>
      <c r="I5" s="32" t="e">
        <f>#REF!</f>
        <v>#REF!</v>
      </c>
      <c r="J5" s="39" t="e">
        <f>#REF!</f>
        <v>#REF!</v>
      </c>
      <c r="K5" s="40">
        <v>0</v>
      </c>
      <c r="L5" s="35">
        <v>3.2</v>
      </c>
      <c r="M5" s="39"/>
      <c r="N5" s="37">
        <f>Таблица13[[#This Row],[Промежуточные дивиденды на акцию, руб]]+Таблица13[[#This Row],[Дивиденды на акцию, руб.]]</f>
        <v>3.2</v>
      </c>
      <c r="O5" s="97">
        <v>73.69</v>
      </c>
      <c r="P5" s="74">
        <v>4.2999999999999997E-2</v>
      </c>
      <c r="R5"/>
      <c r="S5"/>
    </row>
    <row r="6" spans="1:23" x14ac:dyDescent="0.25">
      <c r="A6" s="8" t="s">
        <v>8</v>
      </c>
      <c r="B6" s="28" t="str">
        <f>Таблица1[[#This Row],[Название 
компании]]</f>
        <v xml:space="preserve">ФосАгро </v>
      </c>
      <c r="C6" s="42" t="s">
        <v>7</v>
      </c>
      <c r="D6" s="30" t="s">
        <v>135</v>
      </c>
      <c r="E6" s="31">
        <f>Таблица1[[#This Row],[Дата закрытия реестра под ГОСА]]</f>
        <v>41755</v>
      </c>
      <c r="F6" s="31">
        <f>Таблица1[[#This Row],[Дата проведения ГОСА]]</f>
        <v>41803</v>
      </c>
      <c r="G6" s="31">
        <f>Таблица1[[#This Row],[Дата закрытия реестра под дивиденды (Dividend Record Date)]]</f>
        <v>41814</v>
      </c>
      <c r="H6" s="73" t="e">
        <f>#REF!</f>
        <v>#REF!</v>
      </c>
      <c r="I6" s="32" t="e">
        <f>#REF!</f>
        <v>#REF!</v>
      </c>
      <c r="J6" s="39" t="e">
        <f>#REF!</f>
        <v>#REF!</v>
      </c>
      <c r="K6" s="43">
        <v>50</v>
      </c>
      <c r="L6" s="35">
        <v>60</v>
      </c>
      <c r="M6" s="39"/>
      <c r="N6" s="37">
        <f>Таблица13[[#This Row],[Промежуточные дивиденды на акцию, руб]]+Таблица13[[#This Row],[Дивиденды на акцию, руб.]]</f>
        <v>110</v>
      </c>
      <c r="O6" s="97">
        <v>2105</v>
      </c>
      <c r="P6" s="74">
        <v>2.8503562945368172E-2</v>
      </c>
      <c r="R6"/>
      <c r="S6"/>
    </row>
    <row r="7" spans="1:23" x14ac:dyDescent="0.25">
      <c r="A7" s="9" t="s">
        <v>10</v>
      </c>
      <c r="B7" s="28" t="str">
        <f>Таблица1[[#This Row],[Название 
компании]]</f>
        <v>Интер РАО</v>
      </c>
      <c r="C7" s="42" t="s">
        <v>9</v>
      </c>
      <c r="D7" s="30" t="s">
        <v>135</v>
      </c>
      <c r="E7" s="31">
        <f>Таблица1[[#This Row],[Дата закрытия реестра под ГОСА]]</f>
        <v>41747</v>
      </c>
      <c r="F7" s="31">
        <f>Таблица1[[#This Row],[Дата проведения ГОСА]]</f>
        <v>41784</v>
      </c>
      <c r="G7" s="31">
        <f>Таблица1[[#This Row],[Дата закрытия реестра под дивиденды (Dividend Record Date)]]</f>
        <v>0</v>
      </c>
      <c r="H7" s="73" t="e">
        <f>#REF!</f>
        <v>#REF!</v>
      </c>
      <c r="I7" s="32" t="e">
        <f>#REF!</f>
        <v>#REF!</v>
      </c>
      <c r="J7" s="39" t="e">
        <f>#REF!</f>
        <v>#REF!</v>
      </c>
      <c r="K7" s="40"/>
      <c r="L7" s="35">
        <v>89.15</v>
      </c>
      <c r="M7" s="39"/>
      <c r="N7" s="37">
        <f>Таблица13[[#This Row],[Промежуточные дивиденды на акцию, руб]]+Таблица13[[#This Row],[Дивиденды на акцию, руб.]]</f>
        <v>89.15</v>
      </c>
      <c r="O7" s="97">
        <v>9070</v>
      </c>
      <c r="P7" s="74">
        <v>9.7967032967032977E-3</v>
      </c>
      <c r="R7"/>
      <c r="S7"/>
    </row>
    <row r="8" spans="1:23" x14ac:dyDescent="0.25">
      <c r="A8" s="8" t="s">
        <v>12</v>
      </c>
      <c r="B8" s="28" t="str">
        <f>Таблица1[[#This Row],[Название 
компании]]</f>
        <v>Мосэнерго</v>
      </c>
      <c r="C8" s="42" t="s">
        <v>11</v>
      </c>
      <c r="D8" s="42" t="s">
        <v>180</v>
      </c>
      <c r="E8" s="31">
        <f>Таблица1[[#This Row],[Дата закрытия реестра под ГОСА]]</f>
        <v>41754</v>
      </c>
      <c r="F8" s="31">
        <f>Таблица1[[#This Row],[Дата проведения ГОСА]]</f>
        <v>41794</v>
      </c>
      <c r="G8" s="65">
        <f>Таблица1[[#This Row],[Дата закрытия реестра под дивиденды (Dividend Record Date)]]</f>
        <v>41806</v>
      </c>
      <c r="H8" s="73" t="e">
        <f>#REF!</f>
        <v>#REF!</v>
      </c>
      <c r="I8" s="32" t="e">
        <f>#REF!</f>
        <v>#REF!</v>
      </c>
      <c r="J8" s="39" t="s">
        <v>98</v>
      </c>
      <c r="K8" s="43"/>
      <c r="L8" s="35">
        <v>2.36</v>
      </c>
      <c r="M8" s="45"/>
      <c r="N8" s="37">
        <f>Таблица13[[#This Row],[Промежуточные дивиденды на акцию, руб]]+Таблица13[[#This Row],[Дивиденды на акцию, руб.]]</f>
        <v>2.36</v>
      </c>
      <c r="O8" s="97">
        <v>28.92</v>
      </c>
      <c r="P8" s="74">
        <v>8.2000000000000003E-2</v>
      </c>
      <c r="R8"/>
      <c r="S8"/>
    </row>
    <row r="9" spans="1:23" x14ac:dyDescent="0.25">
      <c r="A9" s="9" t="s">
        <v>14</v>
      </c>
      <c r="B9" s="28" t="str">
        <f>Таблица1[[#This Row],[Название 
компании]]</f>
        <v xml:space="preserve">М.Видео </v>
      </c>
      <c r="C9" s="42" t="s">
        <v>13</v>
      </c>
      <c r="D9" s="30" t="s">
        <v>135</v>
      </c>
      <c r="E9" s="31">
        <f>Таблица1[[#This Row],[Дата закрытия реестра под ГОСА]]</f>
        <v>41765</v>
      </c>
      <c r="F9" s="31">
        <f>Таблица1[[#This Row],[Дата проведения ГОСА]]</f>
        <v>41807</v>
      </c>
      <c r="G9" s="31">
        <f>Таблица1[[#This Row],[Дата закрытия реестра под дивиденды (Dividend Record Date)]]</f>
        <v>41824</v>
      </c>
      <c r="H9" s="73" t="e">
        <f>#REF!</f>
        <v>#REF!</v>
      </c>
      <c r="I9" s="32" t="e">
        <f>#REF!</f>
        <v>#REF!</v>
      </c>
      <c r="J9" s="39" t="e">
        <f>#REF!</f>
        <v>#REF!</v>
      </c>
      <c r="K9" s="40">
        <v>3.4</v>
      </c>
      <c r="L9" s="35">
        <v>4.49</v>
      </c>
      <c r="M9" s="45"/>
      <c r="N9" s="47">
        <f>Таблица13[[#This Row],[Промежуточные дивиденды на акцию, руб]]+Таблица13[[#This Row],[Дивиденды на акцию, руб.]]</f>
        <v>7.8900000000000006</v>
      </c>
      <c r="O9" s="97">
        <v>333</v>
      </c>
      <c r="P9" s="74">
        <v>1.3483483483483483E-2</v>
      </c>
      <c r="R9"/>
      <c r="S9"/>
    </row>
    <row r="10" spans="1:23" x14ac:dyDescent="0.25">
      <c r="A10" s="8" t="s">
        <v>16</v>
      </c>
      <c r="B10" s="28" t="str">
        <f>Таблица1[[#This Row],[Название 
компании]]</f>
        <v xml:space="preserve">ПИК </v>
      </c>
      <c r="C10" s="42" t="s">
        <v>15</v>
      </c>
      <c r="D10" s="42"/>
      <c r="E10" s="31">
        <f>Таблица1[[#This Row],[Дата закрытия реестра под ГОСА]]</f>
        <v>41786</v>
      </c>
      <c r="F10" s="31">
        <f>Таблица1[[#This Row],[Дата проведения ГОСА]]</f>
        <v>41820</v>
      </c>
      <c r="G10" s="65">
        <f>Таблица1[[#This Row],[Дата закрытия реестра под дивиденды (Dividend Record Date)]]</f>
        <v>0</v>
      </c>
      <c r="H10" s="73" t="e">
        <f>#REF!</f>
        <v>#REF!</v>
      </c>
      <c r="I10" s="32" t="e">
        <f>#REF!</f>
        <v>#REF!</v>
      </c>
      <c r="J10" s="39" t="e">
        <f>#REF!</f>
        <v>#REF!</v>
      </c>
      <c r="K10" s="43"/>
      <c r="L10" s="35">
        <v>12.85</v>
      </c>
      <c r="M10" s="48"/>
      <c r="N10" s="47">
        <f>Таблица13[[#This Row],[Промежуточные дивиденды на акцию, руб]]+Таблица13[[#This Row],[Дивиденды на акцию, руб.]]</f>
        <v>12.85</v>
      </c>
      <c r="O10" s="97">
        <v>253.9</v>
      </c>
      <c r="P10" s="74">
        <v>5.0999999999999997E-2</v>
      </c>
      <c r="R10"/>
      <c r="S10"/>
    </row>
    <row r="11" spans="1:23" x14ac:dyDescent="0.25">
      <c r="A11" s="9" t="s">
        <v>18</v>
      </c>
      <c r="B11" s="28" t="str">
        <f>Таблица1[[#This Row],[Название 
компании]]</f>
        <v>Россети (ао)</v>
      </c>
      <c r="C11" s="42" t="s">
        <v>17</v>
      </c>
      <c r="D11" s="30" t="s">
        <v>135</v>
      </c>
      <c r="E11" s="31">
        <f>Таблица1[[#This Row],[Дата закрытия реестра под ГОСА]]</f>
        <v>41785</v>
      </c>
      <c r="F11" s="31">
        <f>Таблица1[[#This Row],[Дата проведения ГОСА]]</f>
        <v>41820</v>
      </c>
      <c r="G11" s="31">
        <f>Таблица1[[#This Row],[Дата закрытия реестра под дивиденды (Dividend Record Date)]]</f>
        <v>0</v>
      </c>
      <c r="H11" s="73" t="e">
        <f>#REF!</f>
        <v>#REF!</v>
      </c>
      <c r="I11" s="32" t="e">
        <f>#REF!</f>
        <v>#REF!</v>
      </c>
      <c r="J11" s="39" t="e">
        <f>#REF!</f>
        <v>#REF!</v>
      </c>
      <c r="K11" s="49">
        <v>180</v>
      </c>
      <c r="L11" s="35">
        <v>248.48</v>
      </c>
      <c r="M11" s="45"/>
      <c r="N11" s="47">
        <f>Таблица13[[#This Row],[Промежуточные дивиденды на акцию, руб]]+Таблица13[[#This Row],[Дивиденды на акцию, руб.]]</f>
        <v>428.48</v>
      </c>
      <c r="O11" s="97">
        <v>6940</v>
      </c>
      <c r="P11" s="74">
        <v>3.5804034582132563E-2</v>
      </c>
      <c r="R11"/>
      <c r="S11"/>
    </row>
    <row r="12" spans="1:23" x14ac:dyDescent="0.25">
      <c r="A12" s="8" t="s">
        <v>20</v>
      </c>
      <c r="B12" s="28" t="str">
        <f>Таблица1[[#This Row],[Название 
компании]]</f>
        <v xml:space="preserve">Группа Черкизово </v>
      </c>
      <c r="C12" s="42" t="s">
        <v>19</v>
      </c>
      <c r="D12" s="30" t="s">
        <v>135</v>
      </c>
      <c r="E12" s="31">
        <f>Таблица1[[#This Row],[Дата закрытия реестра под ГОСА]]</f>
        <v>41771</v>
      </c>
      <c r="F12" s="31">
        <f>Таблица1[[#This Row],[Дата проведения ГОСА]]</f>
        <v>41820</v>
      </c>
      <c r="G12" s="31">
        <f>Таблица1[[#This Row],[Дата закрытия реестра под дивиденды (Dividend Record Date)]]</f>
        <v>0</v>
      </c>
      <c r="H12" s="73" t="e">
        <f>#REF!</f>
        <v>#REF!</v>
      </c>
      <c r="I12" s="32" t="e">
        <f>#REF!</f>
        <v>#REF!</v>
      </c>
      <c r="J12" s="39" t="e">
        <f>#REF!</f>
        <v>#REF!</v>
      </c>
      <c r="K12" s="43">
        <v>5.2</v>
      </c>
      <c r="L12" s="35">
        <v>18.600000000000001</v>
      </c>
      <c r="M12" s="45">
        <v>7.5</v>
      </c>
      <c r="N12" s="47">
        <f>Таблица13[[#This Row],[Промежуточные дивиденды на акцию, руб]]+Таблица13[[#This Row],[Дивиденды на акцию, руб.]]</f>
        <v>23.8</v>
      </c>
      <c r="O12" s="97">
        <v>324</v>
      </c>
      <c r="P12" s="74">
        <v>5.7000000000000002E-2</v>
      </c>
      <c r="R12"/>
      <c r="S12"/>
    </row>
    <row r="13" spans="1:23" x14ac:dyDescent="0.25">
      <c r="A13" s="9" t="s">
        <v>22</v>
      </c>
      <c r="B13" s="28" t="str">
        <f>Таблица1[[#This Row],[Название 
компании]]</f>
        <v xml:space="preserve">НМТП </v>
      </c>
      <c r="C13" s="42" t="s">
        <v>21</v>
      </c>
      <c r="D13" s="30" t="s">
        <v>135</v>
      </c>
      <c r="E13" s="31">
        <f>Таблица1[[#This Row],[Дата закрытия реестра под ГОСА]]</f>
        <v>41766</v>
      </c>
      <c r="F13" s="31">
        <f>Таблица1[[#This Row],[Дата проведения ГОСА]]</f>
        <v>41817</v>
      </c>
      <c r="G13" s="65">
        <f>Таблица1[[#This Row],[Дата закрытия реестра под дивиденды (Dividend Record Date)]]</f>
        <v>41829</v>
      </c>
      <c r="H13" s="73" t="e">
        <f>#REF!</f>
        <v>#REF!</v>
      </c>
      <c r="I13" s="32" t="e">
        <f>#REF!</f>
        <v>#REF!</v>
      </c>
      <c r="J13" s="39" t="e">
        <f>#REF!</f>
        <v>#REF!</v>
      </c>
      <c r="K13" s="40"/>
      <c r="L13" s="35">
        <v>1.16E-3</v>
      </c>
      <c r="M13" s="48"/>
      <c r="N13" s="47">
        <f>Таблица13[[#This Row],[Промежуточные дивиденды на акцию, руб]]+Таблица13[[#This Row],[Дивиденды на акцию, руб.]]</f>
        <v>1.16E-3</v>
      </c>
      <c r="O13" s="97">
        <v>4.2130000000000001E-2</v>
      </c>
      <c r="P13" s="74">
        <v>2.7533823878471399E-2</v>
      </c>
      <c r="R13"/>
      <c r="S13"/>
    </row>
    <row r="14" spans="1:23" x14ac:dyDescent="0.25">
      <c r="A14" s="8" t="s">
        <v>24</v>
      </c>
      <c r="B14" s="28" t="str">
        <f>Таблица1[[#This Row],[Название 
компании]]</f>
        <v xml:space="preserve">СОЛЛЕРС </v>
      </c>
      <c r="C14" s="42" t="s">
        <v>23</v>
      </c>
      <c r="D14" s="30" t="s">
        <v>135</v>
      </c>
      <c r="E14" s="31">
        <f>Таблица1[[#This Row],[Дата закрытия реестра под ГОСА]]</f>
        <v>41743</v>
      </c>
      <c r="F14" s="31">
        <f>Таблица1[[#This Row],[Дата проведения ГОСА]]</f>
        <v>41789</v>
      </c>
      <c r="G14" s="31">
        <f>Таблица1[[#This Row],[Дата закрытия реестра под дивиденды (Dividend Record Date)]]</f>
        <v>41801</v>
      </c>
      <c r="H14" s="73" t="e">
        <f>#REF!</f>
        <v>#REF!</v>
      </c>
      <c r="I14" s="32" t="e">
        <f>#REF!</f>
        <v>#REF!</v>
      </c>
      <c r="J14" s="39" t="e">
        <f>#REF!</f>
        <v>#REF!</v>
      </c>
      <c r="K14" s="43"/>
      <c r="L14" s="35">
        <v>8.23</v>
      </c>
      <c r="M14" s="39"/>
      <c r="N14" s="37">
        <f>Таблица13[[#This Row],[Промежуточные дивиденды на акцию, руб]]+Таблица13[[#This Row],[Дивиденды на акцию, руб.]]</f>
        <v>8.23</v>
      </c>
      <c r="O14" s="97">
        <v>231</v>
      </c>
      <c r="P14" s="74">
        <v>3.5627705627705626E-2</v>
      </c>
      <c r="R14"/>
      <c r="S14"/>
    </row>
    <row r="15" spans="1:23" x14ac:dyDescent="0.25">
      <c r="A15" s="8"/>
      <c r="B15" s="28" t="str">
        <f>Таблица1[[#This Row],[Название 
компании]]</f>
        <v xml:space="preserve">Банк Санкт-Петербург </v>
      </c>
      <c r="C15" s="75"/>
      <c r="D15" s="84"/>
      <c r="E15" s="31">
        <f>Таблица1[[#This Row],[Дата закрытия реестра под ГОСА]]</f>
        <v>41759</v>
      </c>
      <c r="F15" s="77">
        <f>Таблица1[[#This Row],[Дата проведения ГОСА]]</f>
        <v>41809</v>
      </c>
      <c r="G15" s="77">
        <f>Таблица1[[#This Row],[Дата закрытия реестра под дивиденды (Dividend Record Date)]]</f>
        <v>41827</v>
      </c>
      <c r="H15" s="73" t="e">
        <f>#REF!</f>
        <v>#REF!</v>
      </c>
      <c r="I15" s="78" t="e">
        <f>#REF!</f>
        <v>#REF!</v>
      </c>
      <c r="J15" s="79" t="e">
        <f>#REF!</f>
        <v>#REF!</v>
      </c>
      <c r="K15" s="80"/>
      <c r="L15" s="81">
        <v>8.23</v>
      </c>
      <c r="M15" s="79"/>
      <c r="N15" s="82">
        <f>Таблица13[[#This Row],[Промежуточные дивиденды на акцию, руб]]+Таблица13[[#This Row],[Дивиденды на акцию, руб.]]</f>
        <v>8.23</v>
      </c>
      <c r="O15" s="97">
        <v>133.5</v>
      </c>
      <c r="P15" s="74">
        <v>6.1647940074906371E-2</v>
      </c>
      <c r="R15"/>
      <c r="S15"/>
    </row>
    <row r="16" spans="1:23" x14ac:dyDescent="0.25">
      <c r="A16" s="9" t="s">
        <v>26</v>
      </c>
      <c r="B16" s="28" t="str">
        <f>Таблица1[[#This Row],[Название 
компании]]</f>
        <v xml:space="preserve">Банк ВТБ </v>
      </c>
      <c r="C16" s="42" t="s">
        <v>25</v>
      </c>
      <c r="D16" s="42"/>
      <c r="E16" s="31">
        <f>Таблица1[[#This Row],[Дата закрытия реестра под ГОСА]]</f>
        <v>41764</v>
      </c>
      <c r="F16" s="31">
        <f>Таблица1[[#This Row],[Дата проведения ГОСА]]</f>
        <v>41809</v>
      </c>
      <c r="G16" s="31">
        <f>Таблица1[[#This Row],[Дата закрытия реестра под дивиденды (Dividend Record Date)]]</f>
        <v>41821</v>
      </c>
      <c r="H16" s="73" t="e">
        <f>#REF!</f>
        <v>#REF!</v>
      </c>
      <c r="I16" s="32" t="e">
        <f>#REF!</f>
        <v>#REF!</v>
      </c>
      <c r="J16" s="39" t="e">
        <f>#REF!</f>
        <v>#REF!</v>
      </c>
      <c r="K16" s="40"/>
      <c r="L16" s="35">
        <v>2.06</v>
      </c>
      <c r="M16" s="45"/>
      <c r="N16" s="47">
        <f>Таблица13[[#This Row],[Промежуточные дивиденды на акцию, руб]]+Таблица13[[#This Row],[Дивиденды на акцию, руб.]]</f>
        <v>2.06</v>
      </c>
      <c r="O16" s="97">
        <v>45.8</v>
      </c>
      <c r="P16" s="74">
        <v>4.4978165938864632E-2</v>
      </c>
      <c r="R16"/>
      <c r="S16"/>
    </row>
    <row r="17" spans="1:19" x14ac:dyDescent="0.25">
      <c r="A17" s="8" t="s">
        <v>28</v>
      </c>
      <c r="B17" s="28" t="str">
        <f>Таблица1[[#This Row],[Название 
компании]]</f>
        <v>Татнефть (об.)</v>
      </c>
      <c r="C17" s="42" t="s">
        <v>27</v>
      </c>
      <c r="D17" s="42"/>
      <c r="E17" s="31">
        <f>Таблица1[[#This Row],[Дата закрытия реестра под ГОСА]]</f>
        <v>41772</v>
      </c>
      <c r="F17" s="31">
        <f>Таблица1[[#This Row],[Дата проведения ГОСА]]</f>
        <v>41817</v>
      </c>
      <c r="G17" s="44">
        <f>Таблица1[[#This Row],[Дата закрытия реестра под дивиденды (Dividend Record Date)]]</f>
        <v>41836</v>
      </c>
      <c r="H17" s="73" t="e">
        <f>#REF!</f>
        <v>#REF!</v>
      </c>
      <c r="I17" s="32" t="e">
        <f>#REF!</f>
        <v>#REF!</v>
      </c>
      <c r="J17" s="39" t="e">
        <f>#REF!</f>
        <v>#REF!</v>
      </c>
      <c r="K17" s="43"/>
      <c r="L17" s="35">
        <v>724.21</v>
      </c>
      <c r="M17" s="45"/>
      <c r="N17" s="47">
        <f>Таблица13[[#This Row],[Промежуточные дивиденды на акцию, руб]]+Таблица13[[#This Row],[Дивиденды на акцию, руб.]]</f>
        <v>724.21</v>
      </c>
      <c r="O17" s="97">
        <v>75450</v>
      </c>
      <c r="P17" s="74">
        <v>9.5985420808482446E-3</v>
      </c>
      <c r="R17"/>
      <c r="S17"/>
    </row>
    <row r="18" spans="1:19" x14ac:dyDescent="0.25">
      <c r="A18" s="9" t="s">
        <v>30</v>
      </c>
      <c r="B18" s="28" t="str">
        <f>Таблица1[[#This Row],[Название 
компании]]</f>
        <v>Татнефть (прив.)</v>
      </c>
      <c r="C18" s="42" t="s">
        <v>29</v>
      </c>
      <c r="D18" s="30" t="s">
        <v>135</v>
      </c>
      <c r="E18" s="31">
        <f>Таблица1[[#This Row],[Дата закрытия реестра под ГОСА]]</f>
        <v>41772</v>
      </c>
      <c r="F18" s="31">
        <f>Таблица1[[#This Row],[Дата проведения ГОСА]]</f>
        <v>41817</v>
      </c>
      <c r="G18" s="31">
        <f>Таблица1[[#This Row],[Дата закрытия реестра под дивиденды (Dividend Record Date)]]</f>
        <v>41836</v>
      </c>
      <c r="H18" s="73" t="e">
        <f>#REF!</f>
        <v>#REF!</v>
      </c>
      <c r="I18" s="32" t="e">
        <f>#REF!</f>
        <v>#REF!</v>
      </c>
      <c r="J18" s="39" t="e">
        <f>#REF!</f>
        <v>#REF!</v>
      </c>
      <c r="K18" s="40">
        <v>2.21</v>
      </c>
      <c r="L18" s="35">
        <v>1.63</v>
      </c>
      <c r="M18" s="45"/>
      <c r="N18" s="47">
        <f>Таблица13[[#This Row],[Промежуточные дивиденды на акцию, руб]]+Таблица13[[#This Row],[Дивиденды на акцию, руб.]]</f>
        <v>3.84</v>
      </c>
      <c r="O18" s="97">
        <v>151.85</v>
      </c>
      <c r="P18" s="74">
        <v>1.0734277247283503E-2</v>
      </c>
      <c r="R18"/>
      <c r="S18"/>
    </row>
    <row r="19" spans="1:19" x14ac:dyDescent="0.25">
      <c r="A19" s="8" t="s">
        <v>32</v>
      </c>
      <c r="B19" s="28" t="str">
        <f>Таблица1[[#This Row],[Название 
компании]]</f>
        <v xml:space="preserve">АФК "Система" </v>
      </c>
      <c r="C19" s="42" t="s">
        <v>31</v>
      </c>
      <c r="D19" s="42"/>
      <c r="E19" s="31">
        <f>Таблица1[[#This Row],[Дата закрытия реестра под ГОСА]]</f>
        <v>41775</v>
      </c>
      <c r="F19" s="31">
        <f>Таблица1[[#This Row],[Дата проведения ГОСА]]</f>
        <v>41818</v>
      </c>
      <c r="G19" s="31">
        <f>Таблица1[[#This Row],[Дата закрытия реестра под дивиденды (Dividend Record Date)]]</f>
        <v>41837</v>
      </c>
      <c r="H19" s="73" t="e">
        <f>#REF!</f>
        <v>#REF!</v>
      </c>
      <c r="I19" s="32" t="e">
        <f>#REF!</f>
        <v>#REF!</v>
      </c>
      <c r="J19" s="39" t="e">
        <f>#REF!</f>
        <v>#REF!</v>
      </c>
      <c r="K19" s="50">
        <v>199</v>
      </c>
      <c r="L19" s="35">
        <v>211</v>
      </c>
      <c r="M19" s="39"/>
      <c r="N19" s="37">
        <f>Таблица13[[#This Row],[Промежуточные дивиденды на акцию, руб]]+Таблица13[[#This Row],[Дивиденды на акцию, руб.]]</f>
        <v>410</v>
      </c>
      <c r="O19" s="97">
        <v>2430</v>
      </c>
      <c r="P19" s="74">
        <v>8.6831275720164608E-2</v>
      </c>
      <c r="R19"/>
      <c r="S19"/>
    </row>
    <row r="20" spans="1:19" x14ac:dyDescent="0.25">
      <c r="A20" s="8"/>
      <c r="B20" s="28" t="str">
        <f>Таблица1[[#This Row],[Название 
компании]]</f>
        <v>АК Транснефть (прив.)</v>
      </c>
      <c r="C20" s="75"/>
      <c r="D20" s="75"/>
      <c r="E20" s="76"/>
      <c r="F20" s="77">
        <f>Таблица1[[#This Row],[Дата проведения ГОСА]]</f>
        <v>0</v>
      </c>
      <c r="G20" s="77">
        <f>Таблица1[[#This Row],[Дата закрытия реестра под дивиденды (Dividend Record Date)]]</f>
        <v>0</v>
      </c>
      <c r="H20" s="73" t="e">
        <f>#REF!</f>
        <v>#REF!</v>
      </c>
      <c r="I20" s="78" t="e">
        <f>#REF!</f>
        <v>#REF!</v>
      </c>
      <c r="J20" s="79" t="e">
        <f>#REF!</f>
        <v>#REF!</v>
      </c>
      <c r="K20" s="80"/>
      <c r="L20" s="81">
        <v>211</v>
      </c>
      <c r="M20" s="79"/>
      <c r="N20" s="82">
        <f>Таблица13[[#This Row],[Промежуточные дивиденды на акцию, руб]]+Таблица13[[#This Row],[Дивиденды на акцию, руб.]]</f>
        <v>211</v>
      </c>
      <c r="O20" s="97">
        <v>1829.4</v>
      </c>
      <c r="P20" s="74">
        <v>0.115</v>
      </c>
      <c r="R20"/>
      <c r="S20"/>
    </row>
    <row r="21" spans="1:19" x14ac:dyDescent="0.25">
      <c r="A21" s="9" t="s">
        <v>34</v>
      </c>
      <c r="B21" s="28" t="str">
        <f>Таблица1[[#This Row],[Название 
компании]]</f>
        <v xml:space="preserve">Уралкалий </v>
      </c>
      <c r="C21" s="42" t="s">
        <v>33</v>
      </c>
      <c r="D21" s="42"/>
      <c r="E21" s="31">
        <f>Таблица1[[#This Row],[Дата закрытия реестра под ГОСА]]</f>
        <v>41751</v>
      </c>
      <c r="F21" s="31">
        <f>Таблица1[[#This Row],[Дата проведения ГОСА]]</f>
        <v>41799</v>
      </c>
      <c r="G21" s="31">
        <f>Таблица1[[#This Row],[Дата закрытия реестра под дивиденды (Dividend Record Date)]]</f>
        <v>41810</v>
      </c>
      <c r="H21" s="73" t="e">
        <f>#REF!</f>
        <v>#REF!</v>
      </c>
      <c r="I21" s="32" t="e">
        <f>#REF!</f>
        <v>#REF!</v>
      </c>
      <c r="J21" s="39" t="e">
        <f>#REF!</f>
        <v>#REF!</v>
      </c>
      <c r="K21" s="40"/>
      <c r="L21" s="35">
        <v>64.510000000000005</v>
      </c>
      <c r="M21" s="51"/>
      <c r="N21" s="38">
        <f>Таблица13[[#This Row],[Промежуточные дивиденды на акцию, руб]]+Таблица13[[#This Row],[Дивиденды на акцию, руб.]]</f>
        <v>64.510000000000005</v>
      </c>
      <c r="O21" s="97">
        <v>1138.5</v>
      </c>
      <c r="P21" s="74">
        <v>5.666227492314449E-2</v>
      </c>
      <c r="R21"/>
      <c r="S21"/>
    </row>
    <row r="22" spans="1:19" x14ac:dyDescent="0.25">
      <c r="A22" s="8" t="s">
        <v>36</v>
      </c>
      <c r="B22" s="28" t="str">
        <f>Таблица1[[#This Row],[Название 
компании]]</f>
        <v xml:space="preserve">ДИКСИ Групп </v>
      </c>
      <c r="C22" s="42" t="s">
        <v>35</v>
      </c>
      <c r="D22" s="42"/>
      <c r="E22" s="31">
        <f>Таблица1[[#This Row],[Дата закрытия реестра под ГОСА]]</f>
        <v>41771</v>
      </c>
      <c r="F22" s="31">
        <f>Таблица1[[#This Row],[Дата проведения ГОСА]]</f>
        <v>41817</v>
      </c>
      <c r="G22" s="65">
        <f>Таблица1[[#This Row],[Дата закрытия реестра под дивиденды (Dividend Record Date)]]</f>
        <v>0</v>
      </c>
      <c r="H22" s="73" t="e">
        <f>#REF!</f>
        <v>#REF!</v>
      </c>
      <c r="I22" s="32" t="e">
        <f>#REF!</f>
        <v>#REF!</v>
      </c>
      <c r="J22" s="39" t="e">
        <f>#REF!</f>
        <v>#REF!</v>
      </c>
      <c r="K22" s="43"/>
      <c r="L22" s="35">
        <v>3.1160000000000001</v>
      </c>
      <c r="M22" s="39"/>
      <c r="N22" s="37">
        <f>Таблица13[[#This Row],[Промежуточные дивиденды на акцию, руб]]+Таблица13[[#This Row],[Дивиденды на акцию, руб.]]</f>
        <v>3.1160000000000001</v>
      </c>
      <c r="O22" s="97">
        <v>90.77</v>
      </c>
      <c r="P22" s="74">
        <v>3.4328522639638648E-2</v>
      </c>
      <c r="R22"/>
      <c r="S22"/>
    </row>
    <row r="23" spans="1:19" x14ac:dyDescent="0.25">
      <c r="A23" s="8"/>
      <c r="B23" s="28" t="str">
        <f>Таблица1[[#This Row],[Название 
компании]]</f>
        <v xml:space="preserve">ММК </v>
      </c>
      <c r="C23" s="52"/>
      <c r="D23" s="52"/>
      <c r="E23" s="31">
        <f>Таблица1[[#This Row],[Дата закрытия реестра под ГОСА]]</f>
        <v>41743</v>
      </c>
      <c r="F23" s="31">
        <f>Таблица1[[#This Row],[Дата проведения ГОСА]]</f>
        <v>41789</v>
      </c>
      <c r="G23" s="65">
        <f>Таблица1[[#This Row],[Дата закрытия реестра под дивиденды (Dividend Record Date)]]</f>
        <v>0</v>
      </c>
      <c r="H23" s="73"/>
      <c r="I23" s="53" t="e">
        <f>#REF!</f>
        <v>#REF!</v>
      </c>
      <c r="J23" s="54" t="e">
        <f>#REF!</f>
        <v>#REF!</v>
      </c>
      <c r="K23" s="46"/>
      <c r="L23" s="83">
        <v>4.8486000000000002</v>
      </c>
      <c r="M23" s="54"/>
      <c r="N23" s="37">
        <f>Таблица13[[#This Row],[Промежуточные дивиденды на акцию, руб]]+Таблица13[[#This Row],[Дивиденды на акцию, руб.]]</f>
        <v>4.8486000000000002</v>
      </c>
      <c r="O23" s="97">
        <v>67.5</v>
      </c>
      <c r="P23" s="74">
        <v>7.1831111111111109E-2</v>
      </c>
      <c r="R23"/>
      <c r="S23"/>
    </row>
    <row r="24" spans="1:19" x14ac:dyDescent="0.25">
      <c r="A24" s="8"/>
      <c r="B24" s="28" t="str">
        <f>Таблица1[[#This Row],[Название 
компании]]</f>
        <v xml:space="preserve">Фармстандарт </v>
      </c>
      <c r="C24" s="52"/>
      <c r="D24" s="52"/>
      <c r="E24" s="31">
        <f>Таблица1[[#This Row],[Дата закрытия реестра под ГОСА]]</f>
        <v>41771</v>
      </c>
      <c r="F24" s="31">
        <f>Таблица1[[#This Row],[Дата проведения ГОСА]]</f>
        <v>41789</v>
      </c>
      <c r="G24" s="31">
        <f>Таблица1[[#This Row],[Дата закрытия реестра под дивиденды (Dividend Record Date)]]</f>
        <v>0</v>
      </c>
      <c r="H24" s="73" t="e">
        <f>#REF!</f>
        <v>#REF!</v>
      </c>
      <c r="I24" s="53" t="e">
        <f>#REF!</f>
        <v>#REF!</v>
      </c>
      <c r="J24" s="54" t="e">
        <f>#REF!</f>
        <v>#REF!</v>
      </c>
      <c r="K24" s="46"/>
      <c r="L24" s="64">
        <v>1.0699999999999999E-2</v>
      </c>
      <c r="M24" s="54"/>
      <c r="N24" s="37">
        <f>Таблица13[[#This Row],[Промежуточные дивиденды на акцию, руб]]+Таблица13[[#This Row],[Дивиденды на акцию, руб.]]</f>
        <v>1.0699999999999999E-2</v>
      </c>
      <c r="O24" s="97">
        <v>0.16200000000000001</v>
      </c>
      <c r="P24" s="74">
        <v>6.6049382716049376E-2</v>
      </c>
      <c r="R24"/>
      <c r="S24"/>
    </row>
    <row r="25" spans="1:19" x14ac:dyDescent="0.25">
      <c r="A25" s="9" t="s">
        <v>38</v>
      </c>
      <c r="B25" s="28" t="str">
        <f>Таблица1[[#This Row],[Название 
компании]]</f>
        <v xml:space="preserve">Аэрофлот </v>
      </c>
      <c r="C25" s="42" t="s">
        <v>37</v>
      </c>
      <c r="D25" s="30" t="s">
        <v>135</v>
      </c>
      <c r="E25" s="31">
        <f>Таблица1[[#This Row],[Дата закрытия реестра под ГОСА]]</f>
        <v>41771</v>
      </c>
      <c r="F25" s="31">
        <f>Таблица1[[#This Row],[Дата проведения ГОСА]]</f>
        <v>41817</v>
      </c>
      <c r="G25" s="31">
        <f>Таблица1[[#This Row],[Дата закрытия реестра под дивиденды (Dividend Record Date)]]</f>
        <v>41828</v>
      </c>
      <c r="H25" s="73" t="e">
        <f>#REF!</f>
        <v>#REF!</v>
      </c>
      <c r="I25" s="55" t="e">
        <f>#REF!</f>
        <v>#REF!</v>
      </c>
      <c r="J25" s="39" t="e">
        <f>#REF!</f>
        <v>#REF!</v>
      </c>
      <c r="K25" s="40">
        <v>0.01</v>
      </c>
      <c r="L25" s="35">
        <v>2.7911999999999999</v>
      </c>
      <c r="M25" s="45"/>
      <c r="N25" s="37">
        <f>Таблица13[[#This Row],[Промежуточные дивиденды на акцию, руб]]+Таблица13[[#This Row],[Дивиденды на акцию, руб.]]</f>
        <v>2.8011999999999997</v>
      </c>
      <c r="O25" s="97">
        <v>328</v>
      </c>
      <c r="P25" s="74">
        <v>8.5097560975609752E-3</v>
      </c>
      <c r="R25"/>
      <c r="S25"/>
    </row>
    <row r="26" spans="1:19" x14ac:dyDescent="0.25">
      <c r="A26" s="8" t="s">
        <v>40</v>
      </c>
      <c r="B26" s="28" t="str">
        <f>Таблица1[[#This Row],[Название 
компании]]</f>
        <v>ТГК-1</v>
      </c>
      <c r="C26" s="42" t="s">
        <v>39</v>
      </c>
      <c r="D26" s="42"/>
      <c r="E26" s="31">
        <f>Таблица1[[#This Row],[Дата закрытия реестра под ГОСА]]</f>
        <v>41775</v>
      </c>
      <c r="F26" s="31">
        <f>Таблица1[[#This Row],[Дата проведения ГОСА]]</f>
        <v>41806</v>
      </c>
      <c r="G26" s="65">
        <f>Таблица1[[#This Row],[Дата закрытия реестра под дивиденды (Dividend Record Date)]]</f>
        <v>41824</v>
      </c>
      <c r="H26" s="73" t="e">
        <f>#REF!</f>
        <v>#REF!</v>
      </c>
      <c r="I26" s="32" t="e">
        <f>#REF!</f>
        <v>#REF!</v>
      </c>
      <c r="J26" s="39" t="e">
        <f>#REF!</f>
        <v>#REF!</v>
      </c>
      <c r="K26" s="43"/>
      <c r="L26" s="35">
        <v>1.47</v>
      </c>
      <c r="M26" s="39"/>
      <c r="N26" s="37">
        <f>Таблица13[[#This Row],[Промежуточные дивиденды на акцию, руб]]+Таблица13[[#This Row],[Дивиденды на акцию, руб.]]</f>
        <v>1.47</v>
      </c>
      <c r="O26" s="97">
        <v>48</v>
      </c>
      <c r="P26" s="74">
        <v>3.0624999999999999E-2</v>
      </c>
      <c r="R26"/>
      <c r="S26"/>
    </row>
    <row r="27" spans="1:19" x14ac:dyDescent="0.25">
      <c r="A27" s="8"/>
      <c r="B27" s="28" t="str">
        <f>Таблица1[[#This Row],[Название 
компании]]</f>
        <v>Энел ОГК-5</v>
      </c>
      <c r="C27" s="52"/>
      <c r="D27" s="52"/>
      <c r="E27" s="31">
        <f>Таблица1[[#This Row],[Дата закрытия реестра под ГОСА]]</f>
        <v>41766</v>
      </c>
      <c r="F27" s="31">
        <f>Таблица1[[#This Row],[Дата проведения ГОСА]]</f>
        <v>41816</v>
      </c>
      <c r="G27" s="44">
        <f>Таблица1[[#This Row],[Дата закрытия реестра под дивиденды (Dividend Record Date)]]</f>
        <v>41827</v>
      </c>
      <c r="H27" s="73" t="e">
        <f>#REF!</f>
        <v>#REF!</v>
      </c>
      <c r="I27" s="53" t="e">
        <f>#REF!</f>
        <v>#REF!</v>
      </c>
      <c r="J27" s="37" t="s">
        <v>98</v>
      </c>
      <c r="K27" s="37"/>
      <c r="L27" s="35">
        <v>0</v>
      </c>
      <c r="M27" s="54"/>
      <c r="N27" s="37">
        <f>Таблица13[[#This Row],[Промежуточные дивиденды на акцию, руб]]+Таблица13[[#This Row],[Дивиденды на акцию, руб.]]</f>
        <v>0</v>
      </c>
      <c r="O27" s="97">
        <v>519.9</v>
      </c>
      <c r="P27" s="74">
        <v>0</v>
      </c>
      <c r="R27"/>
      <c r="S27"/>
    </row>
    <row r="28" spans="1:19" x14ac:dyDescent="0.25">
      <c r="A28" s="9" t="s">
        <v>42</v>
      </c>
      <c r="B28" s="28" t="str">
        <f>Таблица1[[#This Row],[Название 
компании]]</f>
        <v>ТМК</v>
      </c>
      <c r="C28" s="42" t="s">
        <v>41</v>
      </c>
      <c r="D28" s="42"/>
      <c r="E28" s="31">
        <f>Таблица1[[#This Row],[Дата закрытия реестра под ГОСА]]</f>
        <v>41764</v>
      </c>
      <c r="F28" s="31">
        <f>Таблица1[[#This Row],[Дата проведения ГОСА]]</f>
        <v>41809</v>
      </c>
      <c r="G28" s="31">
        <f>Таблица1[[#This Row],[Дата закрытия реестра под дивиденды (Dividend Record Date)]]</f>
        <v>41827</v>
      </c>
      <c r="H28" s="73" t="e">
        <f>#REF!</f>
        <v>#REF!</v>
      </c>
      <c r="I28" s="32" t="e">
        <f>#REF!</f>
        <v>#REF!</v>
      </c>
      <c r="J28" s="39" t="e">
        <f>#REF!</f>
        <v>#REF!</v>
      </c>
      <c r="K28" s="40"/>
      <c r="L28" s="35">
        <v>152</v>
      </c>
      <c r="M28" s="39"/>
      <c r="N28" s="37">
        <f>Таблица13[[#This Row],[Промежуточные дивиденды на акцию, руб]]+Таблица13[[#This Row],[Дивиденды на акцию, руб.]]</f>
        <v>152</v>
      </c>
      <c r="O28" s="97">
        <v>1368.3</v>
      </c>
      <c r="P28" s="74">
        <v>0.11108674998172915</v>
      </c>
      <c r="R28"/>
      <c r="S28"/>
    </row>
    <row r="29" spans="1:19" x14ac:dyDescent="0.25">
      <c r="A29" s="8" t="s">
        <v>44</v>
      </c>
      <c r="B29" s="28" t="str">
        <f>Таблица1[[#This Row],[Название 
компании]]</f>
        <v xml:space="preserve">Группа ЛСР </v>
      </c>
      <c r="C29" s="42" t="s">
        <v>43</v>
      </c>
      <c r="D29" s="30" t="s">
        <v>135</v>
      </c>
      <c r="E29" s="31">
        <f>Таблица1[[#This Row],[Дата закрытия реестра под ГОСА]]</f>
        <v>41764</v>
      </c>
      <c r="F29" s="31">
        <f>Таблица1[[#This Row],[Дата проведения ГОСА]]</f>
        <v>41810</v>
      </c>
      <c r="G29" s="31">
        <f>Таблица1[[#This Row],[Дата закрытия реестра под дивиденды (Dividend Record Date)]]</f>
        <v>41821</v>
      </c>
      <c r="H29" s="73" t="e">
        <f>#REF!</f>
        <v>#REF!</v>
      </c>
      <c r="I29" s="32" t="e">
        <f>#REF!</f>
        <v>#REF!</v>
      </c>
      <c r="J29" s="39" t="e">
        <f>#REF!</f>
        <v>#REF!</v>
      </c>
      <c r="K29" s="43"/>
      <c r="L29" s="35">
        <v>1.3587510000000001E-2</v>
      </c>
      <c r="M29" s="45"/>
      <c r="N29" s="47">
        <f>Таблица13[[#This Row],[Промежуточные дивиденды на акцию, руб]]+Таблица13[[#This Row],[Дивиденды на акцию, руб.]]</f>
        <v>1.3587510000000001E-2</v>
      </c>
      <c r="O29" s="97">
        <v>0.69299999999999995</v>
      </c>
      <c r="P29" s="74">
        <v>1.960679653679654E-2</v>
      </c>
      <c r="R29"/>
      <c r="S29"/>
    </row>
    <row r="30" spans="1:19" x14ac:dyDescent="0.25">
      <c r="A30" s="9" t="s">
        <v>46</v>
      </c>
      <c r="B30" s="28" t="str">
        <f>Таблица1[[#This Row],[Название 
компании]]</f>
        <v xml:space="preserve">ФСК ЕЭС </v>
      </c>
      <c r="C30" s="42" t="s">
        <v>45</v>
      </c>
      <c r="D30" s="30" t="s">
        <v>135</v>
      </c>
      <c r="E30" s="31">
        <f>Таблица1[[#This Row],[Дата закрытия реестра под ГОСА]]</f>
        <v>41782</v>
      </c>
      <c r="F30" s="31">
        <f>Таблица1[[#This Row],[Дата проведения ГОСА]]</f>
        <v>41817</v>
      </c>
      <c r="G30" s="31">
        <f>Таблица1[[#This Row],[Дата закрытия реестра под дивиденды (Dividend Record Date)]]</f>
        <v>41836</v>
      </c>
      <c r="H30" s="73" t="e">
        <f>#REF!</f>
        <v>#REF!</v>
      </c>
      <c r="I30" s="55" t="e">
        <f>#REF!</f>
        <v>#REF!</v>
      </c>
      <c r="J30" s="39" t="e">
        <f>#REF!</f>
        <v>#REF!</v>
      </c>
      <c r="K30" s="40">
        <v>4.47</v>
      </c>
      <c r="L30" s="35">
        <v>2.38</v>
      </c>
      <c r="M30" s="45"/>
      <c r="N30" s="47">
        <f>Таблица13[[#This Row],[Промежуточные дивиденды на акцию, руб]]+Таблица13[[#This Row],[Дивиденды на акцию, руб.]]</f>
        <v>6.85</v>
      </c>
      <c r="O30" s="97">
        <v>65.25</v>
      </c>
      <c r="P30" s="74">
        <v>3.6475095785440614E-2</v>
      </c>
      <c r="R30"/>
      <c r="S30"/>
    </row>
    <row r="31" spans="1:19" x14ac:dyDescent="0.25">
      <c r="A31" s="8" t="s">
        <v>48</v>
      </c>
      <c r="B31" s="28" t="str">
        <f>Таблица1[[#This Row],[Название 
компании]]</f>
        <v>Сбербанк России (ао)</v>
      </c>
      <c r="C31" s="42" t="s">
        <v>47</v>
      </c>
      <c r="D31" s="42"/>
      <c r="E31" s="31">
        <f>Таблица1[[#This Row],[Дата закрытия реестра под ГОСА]]</f>
        <v>41746</v>
      </c>
      <c r="F31" s="31">
        <f>Таблица1[[#This Row],[Дата проведения ГОСА]]</f>
        <v>41796</v>
      </c>
      <c r="G31" s="31">
        <f>Таблица1[[#This Row],[Дата закрытия реестра под дивиденды (Dividend Record Date)]]</f>
        <v>41807</v>
      </c>
      <c r="H31" s="73" t="e">
        <f>#REF!</f>
        <v>#REF!</v>
      </c>
      <c r="I31" s="32" t="e">
        <f>#REF!</f>
        <v>#REF!</v>
      </c>
      <c r="J31" s="39" t="e">
        <f>#REF!</f>
        <v>#REF!</v>
      </c>
      <c r="K31" s="43"/>
      <c r="L31" s="35">
        <v>6.26</v>
      </c>
      <c r="M31" s="56"/>
      <c r="N31" s="47">
        <f>Таблица13[[#This Row],[Промежуточные дивиденды на акцию, руб]]+Таблица13[[#This Row],[Дивиденды на акцию, руб.]]</f>
        <v>6.26</v>
      </c>
      <c r="O31" s="97">
        <v>294</v>
      </c>
      <c r="P31" s="74">
        <v>2.1292517006802722E-2</v>
      </c>
      <c r="R31"/>
      <c r="S31"/>
    </row>
    <row r="32" spans="1:19" x14ac:dyDescent="0.25">
      <c r="A32" s="9" t="s">
        <v>50</v>
      </c>
      <c r="B32" s="28" t="str">
        <f>Таблица1[[#This Row],[Название 
компании]]</f>
        <v>Сбербанк России (ап.)</v>
      </c>
      <c r="C32" s="42" t="s">
        <v>49</v>
      </c>
      <c r="D32" s="30" t="s">
        <v>135</v>
      </c>
      <c r="E32" s="31">
        <f>Таблица1[[#This Row],[Дата закрытия реестра под ГОСА]]</f>
        <v>41746</v>
      </c>
      <c r="F32" s="31">
        <f>Таблица1[[#This Row],[Дата проведения ГОСА]]</f>
        <v>41796</v>
      </c>
      <c r="G32" s="31">
        <f>Таблица1[[#This Row],[Дата закрытия реестра под дивиденды (Dividend Record Date)]]</f>
        <v>41807</v>
      </c>
      <c r="H32" s="73" t="e">
        <f>#REF!</f>
        <v>#REF!</v>
      </c>
      <c r="I32" s="32" t="e">
        <f>#REF!</f>
        <v>#REF!</v>
      </c>
      <c r="J32" s="39" t="s">
        <v>98</v>
      </c>
      <c r="K32" s="40">
        <v>15.45</v>
      </c>
      <c r="L32" s="35">
        <v>0.67</v>
      </c>
      <c r="M32" s="48"/>
      <c r="N32" s="47">
        <f>Таблица13[[#This Row],[Промежуточные дивиденды на акцию, руб]]+Таблица13[[#This Row],[Дивиденды на акцию, руб.]]</f>
        <v>16.12</v>
      </c>
      <c r="O32" s="97">
        <v>48.33</v>
      </c>
      <c r="P32" s="74">
        <v>1.3863025036209396E-2</v>
      </c>
      <c r="R32"/>
      <c r="S32"/>
    </row>
    <row r="33" spans="1:19" x14ac:dyDescent="0.25">
      <c r="A33" s="8" t="s">
        <v>52</v>
      </c>
      <c r="B33" s="28" t="str">
        <f>Таблица1[[#This Row],[Название 
компании]]</f>
        <v xml:space="preserve">ЛУКОЙЛ </v>
      </c>
      <c r="C33" s="42" t="s">
        <v>51</v>
      </c>
      <c r="D33" s="30" t="s">
        <v>135</v>
      </c>
      <c r="E33" s="31">
        <f>Таблица1[[#This Row],[Дата закрытия реестра под ГОСА]]</f>
        <v>41771</v>
      </c>
      <c r="F33" s="31">
        <f>Таблица1[[#This Row],[Дата проведения ГОСА]]</f>
        <v>41816</v>
      </c>
      <c r="G33" s="31">
        <f>Таблица1[[#This Row],[Дата закрытия реестра под дивиденды (Dividend Record Date)]]</f>
        <v>41835</v>
      </c>
      <c r="H33" s="73" t="e">
        <f>#REF!</f>
        <v>#REF!</v>
      </c>
      <c r="I33" s="32" t="e">
        <f>#REF!</f>
        <v>#REF!</v>
      </c>
      <c r="J33" s="39" t="e">
        <f>#REF!</f>
        <v>#REF!</v>
      </c>
      <c r="K33" s="43"/>
      <c r="L33" s="35">
        <v>19.3</v>
      </c>
      <c r="M33" s="45"/>
      <c r="N33" s="47">
        <f>Таблица13[[#This Row],[Промежуточные дивиденды на акцию, руб]]+Таблица13[[#This Row],[Дивиденды на акцию, руб.]]</f>
        <v>19.3</v>
      </c>
      <c r="O33" s="97">
        <v>1237.8</v>
      </c>
      <c r="P33" s="74">
        <v>1.5592179673614478E-2</v>
      </c>
      <c r="R33"/>
      <c r="S33"/>
    </row>
    <row r="34" spans="1:19" x14ac:dyDescent="0.25">
      <c r="A34" s="9" t="s">
        <v>54</v>
      </c>
      <c r="B34" s="28" t="str">
        <f>Таблица1[[#This Row],[Название 
компании]]</f>
        <v xml:space="preserve">МТС </v>
      </c>
      <c r="C34" s="42" t="s">
        <v>53</v>
      </c>
      <c r="D34" s="42"/>
      <c r="E34" s="31">
        <f>Таблица1[[#This Row],[Дата закрытия реестра под ГОСА]]</f>
        <v>41765</v>
      </c>
      <c r="F34" s="31">
        <f>Таблица1[[#This Row],[Дата проведения ГОСА]]</f>
        <v>41814</v>
      </c>
      <c r="G34" s="31">
        <f>Таблица1[[#This Row],[Дата закрытия реестра под дивиденды (Dividend Record Date)]]</f>
        <v>41827</v>
      </c>
      <c r="H34" s="73" t="e">
        <f>#REF!</f>
        <v>#REF!</v>
      </c>
      <c r="I34" s="32" t="e">
        <f>#REF!</f>
        <v>#REF!</v>
      </c>
      <c r="J34" s="39" t="e">
        <f>#REF!</f>
        <v>#REF!</v>
      </c>
      <c r="K34" s="40"/>
      <c r="L34" s="35">
        <v>533.91</v>
      </c>
      <c r="M34" s="56"/>
      <c r="N34" s="47">
        <f>Таблица13[[#This Row],[Промежуточные дивиденды на акцию, руб]]+Таблица13[[#This Row],[Дивиденды на акцию, руб.]]</f>
        <v>533.91</v>
      </c>
      <c r="O34" s="97">
        <v>8015.3</v>
      </c>
      <c r="P34" s="74">
        <v>6.6611355782066797E-2</v>
      </c>
      <c r="R34"/>
      <c r="S34"/>
    </row>
    <row r="35" spans="1:19" x14ac:dyDescent="0.25">
      <c r="A35" s="8" t="s">
        <v>56</v>
      </c>
      <c r="B35" s="28" t="str">
        <f>Таблица1[[#This Row],[Название 
компании]]</f>
        <v xml:space="preserve">Э.ОН Россия </v>
      </c>
      <c r="C35" s="42" t="s">
        <v>55</v>
      </c>
      <c r="D35" s="30" t="s">
        <v>135</v>
      </c>
      <c r="E35" s="31">
        <f>Таблица1[[#This Row],[Дата закрытия реестра под ГОСА]]</f>
        <v>41778</v>
      </c>
      <c r="F35" s="31">
        <f>Таблица1[[#This Row],[Дата проведения ГОСА]]</f>
        <v>41816</v>
      </c>
      <c r="G35" s="31">
        <f>Таблица1[[#This Row],[Дата закрытия реестра под дивиденды (Dividend Record Date)]]</f>
        <v>41827</v>
      </c>
      <c r="H35" s="73" t="e">
        <f>#REF!</f>
        <v>#REF!</v>
      </c>
      <c r="I35" s="32" t="e">
        <f>#REF!</f>
        <v>#REF!</v>
      </c>
      <c r="J35" s="39" t="e">
        <f>#REF!</f>
        <v>#REF!</v>
      </c>
      <c r="K35" s="43"/>
      <c r="L35" s="35">
        <v>0.37940000000000002</v>
      </c>
      <c r="M35" s="39"/>
      <c r="N35" s="37">
        <f>Таблица13[[#This Row],[Промежуточные дивиденды на акцию, руб]]+Таблица13[[#This Row],[Дивиденды на акцию, руб.]]</f>
        <v>0.37940000000000002</v>
      </c>
      <c r="O35" s="97">
        <v>2.84</v>
      </c>
      <c r="P35" s="74">
        <v>0.13400000000000001</v>
      </c>
      <c r="R35"/>
      <c r="S35"/>
    </row>
    <row r="36" spans="1:19" x14ac:dyDescent="0.25">
      <c r="A36" s="9" t="s">
        <v>58</v>
      </c>
      <c r="B36" s="28" t="str">
        <f>Таблица1[[#This Row],[Название 
компании]]</f>
        <v xml:space="preserve">Магнит </v>
      </c>
      <c r="C36" s="42" t="s">
        <v>57</v>
      </c>
      <c r="D36" s="42"/>
      <c r="E36" s="31">
        <f>Таблица1[[#This Row],[Дата закрытия реестра под ГОСА]]</f>
        <v>41744</v>
      </c>
      <c r="F36" s="31">
        <f>Таблица1[[#This Row],[Дата проведения ГОСА]]</f>
        <v>41788</v>
      </c>
      <c r="G36" s="31">
        <f>Таблица1[[#This Row],[Дата закрытия реестра под дивиденды (Dividend Record Date)]]</f>
        <v>41803</v>
      </c>
      <c r="H36" s="73" t="e">
        <f>#REF!</f>
        <v>#REF!</v>
      </c>
      <c r="I36" s="32" t="e">
        <f>#REF!</f>
        <v>#REF!</v>
      </c>
      <c r="J36" s="39" t="e">
        <f>#REF!</f>
        <v>#REF!</v>
      </c>
      <c r="K36" s="40"/>
      <c r="L36" s="35">
        <v>2.4984000000000002</v>
      </c>
      <c r="M36" s="45"/>
      <c r="N36" s="47">
        <f>Таблица13[[#This Row],[Промежуточные дивиденды на акцию, руб]]+Таблица13[[#This Row],[Дивиденды на акцию, руб.]]</f>
        <v>2.4984000000000002</v>
      </c>
      <c r="O36" s="97">
        <v>57.3</v>
      </c>
      <c r="P36" s="74">
        <v>4.3602094240837705E-2</v>
      </c>
      <c r="R36"/>
      <c r="S36"/>
    </row>
    <row r="37" spans="1:19" x14ac:dyDescent="0.25">
      <c r="A37" s="9"/>
      <c r="B37" s="28" t="str">
        <f>Таблица1[[#This Row],[Название 
компании]]</f>
        <v xml:space="preserve">ВСМПО-АВИСМА </v>
      </c>
      <c r="C37" s="31"/>
      <c r="D37" s="31"/>
      <c r="E37" s="31">
        <f>Таблица1[[#This Row],[Дата закрытия реестра под ГОСА]]</f>
        <v>41752</v>
      </c>
      <c r="F37" s="31">
        <v>41806</v>
      </c>
      <c r="G37" s="31">
        <f>Таблица1[[#This Row],[Дата закрытия реестра под дивиденды (Dividend Record Date)]]</f>
        <v>41807</v>
      </c>
      <c r="H37" s="73" t="e">
        <f>#REF!</f>
        <v>#REF!</v>
      </c>
      <c r="I37" s="53" t="e">
        <f>#REF!</f>
        <v>#REF!</v>
      </c>
      <c r="J37" s="53" t="e">
        <f>#REF!</f>
        <v>#REF!</v>
      </c>
      <c r="K37" s="53"/>
      <c r="L37" s="99">
        <v>1.6698799999999999E-4</v>
      </c>
      <c r="M37" s="57"/>
      <c r="N37" s="37">
        <f>Таблица13[[#This Row],[Промежуточные дивиденды на акцию, руб]]+Таблица13[[#This Row],[Дивиденды на акцию, руб.]]</f>
        <v>1.6698799999999999E-4</v>
      </c>
      <c r="O37" s="97">
        <v>6.5620000000000001E-3</v>
      </c>
      <c r="P37" s="74">
        <v>2.544772935080768E-2</v>
      </c>
      <c r="R37"/>
      <c r="S37"/>
    </row>
    <row r="38" spans="1:19" x14ac:dyDescent="0.25">
      <c r="A38" s="8" t="s">
        <v>60</v>
      </c>
      <c r="B38" s="28" t="str">
        <f>Таблица1[[#This Row],[Название 
компании]]</f>
        <v xml:space="preserve">НК Роснефть </v>
      </c>
      <c r="C38" s="42" t="s">
        <v>59</v>
      </c>
      <c r="D38" s="42"/>
      <c r="E38" s="31">
        <f>Таблица1[[#This Row],[Дата закрытия реестра под ГОСА]]</f>
        <v>41771</v>
      </c>
      <c r="F38" s="31">
        <f>Таблица1[[#This Row],[Дата проведения ГОСА]]</f>
        <v>41817</v>
      </c>
      <c r="G38" s="31">
        <f>Таблица1[[#This Row],[Дата закрытия реестра под дивиденды (Dividend Record Date)]]</f>
        <v>41828</v>
      </c>
      <c r="H38" s="73" t="e">
        <f>#REF!</f>
        <v>#REF!</v>
      </c>
      <c r="I38" s="32" t="e">
        <f>#REF!</f>
        <v>#REF!</v>
      </c>
      <c r="J38" s="39" t="e">
        <f>#REF!</f>
        <v>#REF!</v>
      </c>
      <c r="K38" s="40"/>
      <c r="L38" s="35">
        <v>5.5899999999999998E-2</v>
      </c>
      <c r="M38" s="45"/>
      <c r="N38" s="47">
        <f>Таблица13[[#This Row],[Промежуточные дивиденды на акцию, руб]]+Таблица13[[#This Row],[Дивиденды на акцию, руб.]]</f>
        <v>5.5899999999999998E-2</v>
      </c>
      <c r="O38" s="97">
        <v>1.0341</v>
      </c>
      <c r="P38" s="74">
        <v>5.405666763369113E-2</v>
      </c>
      <c r="R38"/>
      <c r="S38"/>
    </row>
    <row r="39" spans="1:19" x14ac:dyDescent="0.25">
      <c r="A39" s="9" t="s">
        <v>62</v>
      </c>
      <c r="B39" s="28" t="str">
        <f>Таблица1[[#This Row],[Название 
компании]]</f>
        <v xml:space="preserve">ГМК Норникель </v>
      </c>
      <c r="C39" s="42" t="s">
        <v>61</v>
      </c>
      <c r="D39" s="42"/>
      <c r="E39" s="31">
        <v>41764</v>
      </c>
      <c r="F39" s="31">
        <f>Таблица1[[#This Row],[Дата проведения ГОСА]]</f>
        <v>41796</v>
      </c>
      <c r="G39" s="31">
        <f>Таблица1[[#This Row],[Дата закрытия реестра под дивиденды (Dividend Record Date)]]</f>
        <v>41807</v>
      </c>
      <c r="H39" s="73" t="e">
        <f>#REF!</f>
        <v>#REF!</v>
      </c>
      <c r="I39" s="32" t="e">
        <f>#REF!</f>
        <v>#REF!</v>
      </c>
      <c r="J39" s="39" t="e">
        <f>#REF!</f>
        <v>#REF!</v>
      </c>
      <c r="K39" s="40"/>
      <c r="L39" s="35">
        <v>0.77700000000000002</v>
      </c>
      <c r="M39" s="56"/>
      <c r="N39" s="47">
        <f>Таблица13[[#This Row],[Промежуточные дивиденды на акцию, руб]]+Таблица13[[#This Row],[Дивиденды на акцию, руб.]]</f>
        <v>0.77700000000000002</v>
      </c>
      <c r="O39" s="97">
        <v>84.32</v>
      </c>
      <c r="P39" s="74">
        <v>9.2148956356736256E-3</v>
      </c>
      <c r="R39"/>
      <c r="S39"/>
    </row>
    <row r="40" spans="1:19" x14ac:dyDescent="0.25">
      <c r="A40" s="8" t="s">
        <v>64</v>
      </c>
      <c r="B40" s="28" t="str">
        <f>Таблица1[[#This Row],[Название 
компании]]</f>
        <v>АНК Башнефть (об.)</v>
      </c>
      <c r="C40" s="42" t="s">
        <v>63</v>
      </c>
      <c r="D40" s="42"/>
      <c r="E40" s="31">
        <f>Таблица1[[#This Row],[Дата закрытия реестра под ГОСА]]</f>
        <v>41765</v>
      </c>
      <c r="F40" s="31">
        <f>Таблица1[[#This Row],[Дата проведения ГОСА]]</f>
        <v>41800</v>
      </c>
      <c r="G40" s="31">
        <f>Таблица1[[#This Row],[Дата закрытия реестра под дивиденды (Dividend Record Date)]]</f>
        <v>41813</v>
      </c>
      <c r="H40" s="73" t="e">
        <f>#REF!</f>
        <v>#REF!</v>
      </c>
      <c r="I40" s="32" t="e">
        <f>#REF!</f>
        <v>#REF!</v>
      </c>
      <c r="J40" s="39" t="e">
        <f>#REF!</f>
        <v>#REF!</v>
      </c>
      <c r="K40" s="40"/>
      <c r="L40" s="35">
        <v>0</v>
      </c>
      <c r="M40" s="39"/>
      <c r="N40" s="37">
        <f>Таблица13[[#This Row],[Промежуточные дивиденды на акцию, руб]]+Таблица13[[#This Row],[Дивиденды на акцию, руб.]]</f>
        <v>0</v>
      </c>
      <c r="O40" s="97"/>
      <c r="P40" s="74">
        <v>0</v>
      </c>
      <c r="R40"/>
      <c r="S40"/>
    </row>
    <row r="41" spans="1:19" x14ac:dyDescent="0.25">
      <c r="A41" s="9" t="s">
        <v>66</v>
      </c>
      <c r="B41" s="28" t="str">
        <f>Таблица1[[#This Row],[Название 
компании]]</f>
        <v>АНК Башнефть (прив.)</v>
      </c>
      <c r="C41" s="42" t="s">
        <v>65</v>
      </c>
      <c r="D41" s="42"/>
      <c r="E41" s="31">
        <f>Таблица1[[#This Row],[Дата закрытия реестра под ГОСА]]</f>
        <v>41765</v>
      </c>
      <c r="F41" s="31">
        <f>Таблица1[[#This Row],[Дата проведения ГОСА]]</f>
        <v>41800</v>
      </c>
      <c r="G41" s="31">
        <f>Таблица1[[#This Row],[Дата закрытия реестра под дивиденды (Dividend Record Date)]]</f>
        <v>41813</v>
      </c>
      <c r="H41" s="73" t="e">
        <f>#REF!</f>
        <v>#REF!</v>
      </c>
      <c r="I41" s="31" t="e">
        <f>#REF!</f>
        <v>#REF!</v>
      </c>
      <c r="J41" s="31"/>
      <c r="K41" s="31" t="e">
        <f>#REF!</f>
        <v>#REF!</v>
      </c>
      <c r="L41" s="63">
        <v>40</v>
      </c>
      <c r="M41" s="31" t="e">
        <f>#REF!</f>
        <v>#REF!</v>
      </c>
      <c r="N41" s="73" t="e">
        <f>#REF!</f>
        <v>#REF!</v>
      </c>
      <c r="O41" s="97">
        <v>621</v>
      </c>
      <c r="P41" s="74">
        <v>6.4412238325281798E-2</v>
      </c>
      <c r="R41"/>
      <c r="S41"/>
    </row>
    <row r="42" spans="1:19" x14ac:dyDescent="0.25">
      <c r="A42" s="8" t="s">
        <v>68</v>
      </c>
      <c r="B42" s="28" t="str">
        <f>Таблица1[[#This Row],[Название 
компании]]</f>
        <v xml:space="preserve">МегаФон </v>
      </c>
      <c r="C42" s="42" t="s">
        <v>67</v>
      </c>
      <c r="D42" s="42"/>
      <c r="E42" s="31">
        <f>Таблица1[[#This Row],[Дата закрытия реестра под ГОСА]]</f>
        <v>41771</v>
      </c>
      <c r="F42" s="31">
        <f>Таблица1[[#This Row],[Дата проведения ГОСА]]</f>
        <v>41820</v>
      </c>
      <c r="G42" s="31">
        <f>Таблица1[[#This Row],[Дата закрытия реестра под дивиденды (Dividend Record Date)]]</f>
        <v>41831</v>
      </c>
      <c r="H42" s="73" t="e">
        <f>#REF!</f>
        <v>#REF!</v>
      </c>
      <c r="I42" s="32" t="e">
        <f>#REF!</f>
        <v>#REF!</v>
      </c>
      <c r="J42" s="39" t="e">
        <f>#REF!</f>
        <v>#REF!</v>
      </c>
      <c r="K42" s="40"/>
      <c r="L42" s="100">
        <v>3.4000000000000002E-4</v>
      </c>
      <c r="M42" s="45"/>
      <c r="N42" s="47">
        <f>Таблица13[[#This Row],[Промежуточные дивиденды на акцию, руб]]+Таблица13[[#This Row],[Дивиденды на акцию, руб.]]</f>
        <v>3.4000000000000002E-4</v>
      </c>
      <c r="O42" s="97">
        <v>5.7970000000000001E-2</v>
      </c>
      <c r="P42" s="74">
        <v>5.8651026392961877E-3</v>
      </c>
      <c r="R42"/>
      <c r="S42"/>
    </row>
    <row r="43" spans="1:19" x14ac:dyDescent="0.25">
      <c r="A43" s="9" t="s">
        <v>70</v>
      </c>
      <c r="B43" s="28" t="str">
        <f>Таблица1[[#This Row],[Название 
компании]]</f>
        <v>Ростелеком (об.)</v>
      </c>
      <c r="C43" s="42" t="s">
        <v>69</v>
      </c>
      <c r="D43" s="42"/>
      <c r="E43" s="31">
        <f>Таблица1[[#This Row],[Дата закрытия реестра под ГОСА]]</f>
        <v>41789</v>
      </c>
      <c r="F43" s="31">
        <f>Таблица1[[#This Row],[Дата проведения ГОСА]]</f>
        <v>41820</v>
      </c>
      <c r="G43" s="31">
        <f>Таблица1[[#This Row],[Дата закрытия реестра под дивиденды (Dividend Record Date)]]</f>
        <v>41834</v>
      </c>
      <c r="H43" s="73" t="e">
        <f>#REF!</f>
        <v>#REF!</v>
      </c>
      <c r="I43" s="32" t="e">
        <f>#REF!</f>
        <v>#REF!</v>
      </c>
      <c r="J43" s="39" t="e">
        <f>#REF!</f>
        <v>#REF!</v>
      </c>
      <c r="K43" s="40"/>
      <c r="L43" s="63">
        <v>0</v>
      </c>
      <c r="M43" s="45"/>
      <c r="N43" s="47">
        <f>Таблица13[[#This Row],[Промежуточные дивиденды на акцию, руб]]+Таблица13[[#This Row],[Дивиденды на акцию, руб.]]</f>
        <v>0</v>
      </c>
      <c r="O43" s="97">
        <v>8.2760000000000004E-3</v>
      </c>
      <c r="P43" s="74">
        <v>0</v>
      </c>
      <c r="R43"/>
      <c r="S43"/>
    </row>
    <row r="44" spans="1:19" x14ac:dyDescent="0.25">
      <c r="A44" s="8" t="s">
        <v>72</v>
      </c>
      <c r="B44" s="28" t="str">
        <f>Таблица1[[#This Row],[Название 
компании]]</f>
        <v>Ростелеком (прив.)</v>
      </c>
      <c r="C44" s="42" t="s">
        <v>71</v>
      </c>
      <c r="D44" s="42"/>
      <c r="E44" s="31">
        <f>Таблица1[[#This Row],[Дата закрытия реестра под ГОСА]]</f>
        <v>41789</v>
      </c>
      <c r="F44" s="31">
        <f>Таблица1[[#This Row],[Дата проведения ГОСА]]</f>
        <v>41820</v>
      </c>
      <c r="G44" s="31">
        <v>41806</v>
      </c>
      <c r="H44" s="73" t="e">
        <f>#REF!</f>
        <v>#REF!</v>
      </c>
      <c r="I44" s="32" t="e">
        <f>#REF!</f>
        <v>#REF!</v>
      </c>
      <c r="J44" s="39" t="e">
        <f>#REF!</f>
        <v>#REF!</v>
      </c>
      <c r="K44" s="40"/>
      <c r="L44" s="63">
        <v>0.04</v>
      </c>
      <c r="M44" s="45"/>
      <c r="N44" s="47">
        <f>Таблица13[[#This Row],[Промежуточные дивиденды на акцию, руб]]+Таблица13[[#This Row],[Дивиденды на акцию, руб.]]</f>
        <v>0.04</v>
      </c>
      <c r="O44" s="97">
        <v>0.81040000000000001</v>
      </c>
      <c r="P44" s="74">
        <v>4.9358341559723594E-2</v>
      </c>
      <c r="R44"/>
      <c r="S44"/>
    </row>
    <row r="45" spans="1:19" x14ac:dyDescent="0.25">
      <c r="A45" s="9" t="s">
        <v>74</v>
      </c>
      <c r="B45" s="28" t="str">
        <f>Таблица1[[#This Row],[Название 
компании]]</f>
        <v xml:space="preserve">Полиметалл </v>
      </c>
      <c r="C45" s="42" t="s">
        <v>73</v>
      </c>
      <c r="D45" s="42"/>
      <c r="E45" s="31">
        <f>Таблица1[[#This Row],[Дата закрытия реестра под ГОСА]]</f>
        <v>41761</v>
      </c>
      <c r="F45" s="31">
        <f>Таблица1[[#This Row],[Дата проведения ГОСА]]</f>
        <v>41780</v>
      </c>
      <c r="G45" s="31">
        <f>Таблица1[[#This Row],[Дата закрытия реестра под дивиденды (Dividend Record Date)]]</f>
        <v>0</v>
      </c>
      <c r="H45" s="73" t="e">
        <f>#REF!</f>
        <v>#REF!</v>
      </c>
      <c r="I45" s="32" t="e">
        <f>#REF!</f>
        <v>#REF!</v>
      </c>
      <c r="J45" s="39" t="e">
        <f>#REF!</f>
        <v>#REF!</v>
      </c>
      <c r="K45" s="40"/>
      <c r="L45" s="63">
        <v>20</v>
      </c>
      <c r="M45" s="45"/>
      <c r="N45" s="47">
        <f>Таблица13[[#This Row],[Промежуточные дивиденды на акцию, руб]]+Таблица13[[#This Row],[Дивиденды на акцию, руб.]]</f>
        <v>20</v>
      </c>
      <c r="O45" s="97">
        <v>268.98</v>
      </c>
      <c r="P45" s="74">
        <v>7.435497062978659E-2</v>
      </c>
      <c r="R45"/>
      <c r="S45"/>
    </row>
    <row r="46" spans="1:19" x14ac:dyDescent="0.25">
      <c r="A46" s="8" t="s">
        <v>76</v>
      </c>
      <c r="B46" s="28" t="str">
        <f>Таблица1[[#This Row],[Название 
компании]]</f>
        <v>АЛРОСА</v>
      </c>
      <c r="C46" s="42" t="s">
        <v>75</v>
      </c>
      <c r="D46" s="42"/>
      <c r="E46" s="31">
        <v>41771</v>
      </c>
      <c r="F46" s="31">
        <v>41820</v>
      </c>
      <c r="G46" s="31">
        <f>Таблица1[[#This Row],[Дата закрытия реестра под дивиденды (Dividend Record Date)]]</f>
        <v>41838</v>
      </c>
      <c r="H46" s="73" t="e">
        <f>#REF!</f>
        <v>#REF!</v>
      </c>
      <c r="I46" s="32" t="e">
        <f>#REF!</f>
        <v>#REF!</v>
      </c>
      <c r="J46" s="39" t="e">
        <f>#REF!</f>
        <v>#REF!</v>
      </c>
      <c r="K46" s="40"/>
      <c r="L46" s="63">
        <v>0</v>
      </c>
      <c r="M46" s="45"/>
      <c r="N46" s="47">
        <f>Таблица13[[#This Row],[Промежуточные дивиденды на акцию, руб]]+Таблица13[[#This Row],[Дивиденды на акцию, руб.]]</f>
        <v>0</v>
      </c>
      <c r="O46" s="97">
        <v>76.599999999999994</v>
      </c>
      <c r="P46" s="101">
        <v>0</v>
      </c>
      <c r="R46"/>
      <c r="S46"/>
    </row>
    <row r="47" spans="1:19" x14ac:dyDescent="0.25">
      <c r="A47" s="9" t="s">
        <v>78</v>
      </c>
      <c r="B47" s="28" t="str">
        <f>Таблица1[[#This Row],[Название 
компании]]</f>
        <v>Акрон</v>
      </c>
      <c r="C47" s="42" t="s">
        <v>77</v>
      </c>
      <c r="D47" s="42"/>
      <c r="E47" s="31">
        <f>Таблица1[[#This Row],[Дата закрытия реестра под ГОСА]]</f>
        <v>41739</v>
      </c>
      <c r="F47" s="31">
        <f>Таблица1[[#This Row],[Дата проведения ГОСА]]</f>
        <v>41788</v>
      </c>
      <c r="G47" s="31">
        <f>Таблица1[[#This Row],[Дата закрытия реестра под дивиденды (Dividend Record Date)]]</f>
        <v>41799</v>
      </c>
      <c r="H47" s="73" t="e">
        <f>#REF!</f>
        <v>#REF!</v>
      </c>
      <c r="I47" s="32" t="e">
        <f>#REF!</f>
        <v>#REF!</v>
      </c>
      <c r="J47" s="39" t="e">
        <f>#REF!</f>
        <v>#REF!</v>
      </c>
      <c r="K47" s="40"/>
      <c r="L47" s="63">
        <v>0</v>
      </c>
      <c r="M47" s="48"/>
      <c r="N47" s="58">
        <f>Таблица13[[#This Row],[Промежуточные дивиденды на акцию, руб]]+Таблица13[[#This Row],[Дивиденды на акцию, руб.]]</f>
        <v>0</v>
      </c>
      <c r="O47" s="97">
        <v>0.504</v>
      </c>
      <c r="P47" s="74">
        <v>0</v>
      </c>
      <c r="R47"/>
      <c r="S47"/>
    </row>
    <row r="48" spans="1:19" x14ac:dyDescent="0.25">
      <c r="A48" s="8" t="s">
        <v>80</v>
      </c>
      <c r="B48" s="28" t="str">
        <f>Таблица1[[#This Row],[Название 
компании]]</f>
        <v>Протек</v>
      </c>
      <c r="C48" s="42" t="s">
        <v>79</v>
      </c>
      <c r="D48" s="30"/>
      <c r="E48" s="31">
        <f>Таблица1[[#This Row],[Дата закрытия реестра под ГОСА]]</f>
        <v>0</v>
      </c>
      <c r="F48" s="31">
        <f>Таблица1[[#This Row],[Дата проведения ГОСА]]</f>
        <v>0</v>
      </c>
      <c r="G48" s="31">
        <f>Таблица1[[#This Row],[Дата закрытия реестра под дивиденды (Dividend Record Date)]]</f>
        <v>0</v>
      </c>
      <c r="H48" s="73" t="e">
        <f>#REF!</f>
        <v>#REF!</v>
      </c>
      <c r="I48" s="32" t="e">
        <f>#REF!</f>
        <v>#REF!</v>
      </c>
      <c r="J48" s="39" t="e">
        <f>#REF!</f>
        <v>#REF!</v>
      </c>
      <c r="K48" s="40"/>
      <c r="L48" s="63">
        <v>0</v>
      </c>
      <c r="M48" s="45"/>
      <c r="N48" s="47">
        <f>Таблица13[[#This Row],[Промежуточные дивиденды на акцию, руб]]+Таблица13[[#This Row],[Дивиденды на акцию, руб.]]</f>
        <v>0</v>
      </c>
      <c r="O48" s="97">
        <v>626.1</v>
      </c>
      <c r="P48" s="74">
        <v>0</v>
      </c>
      <c r="R48"/>
      <c r="S48"/>
    </row>
    <row r="49" spans="1:19" x14ac:dyDescent="0.25">
      <c r="A49" s="9" t="s">
        <v>82</v>
      </c>
      <c r="B49" s="28" t="str">
        <f>Таблица1[[#This Row],[Название 
компании]]</f>
        <v xml:space="preserve">РусГидро </v>
      </c>
      <c r="C49" s="42" t="s">
        <v>81</v>
      </c>
      <c r="D49" s="30" t="s">
        <v>135</v>
      </c>
      <c r="E49" s="31">
        <f>Таблица1[[#This Row],[Дата закрытия реестра под ГОСА]]</f>
        <v>41785</v>
      </c>
      <c r="F49" s="31">
        <f>Таблица1[[#This Row],[Дата проведения ГОСА]]</f>
        <v>41817</v>
      </c>
      <c r="G49" s="31">
        <f>Таблица1[[#This Row],[Дата закрытия реестра под дивиденды (Dividend Record Date)]]</f>
        <v>41828</v>
      </c>
      <c r="H49" s="73" t="e">
        <f>#REF!</f>
        <v>#REF!</v>
      </c>
      <c r="I49" s="32" t="e">
        <f>#REF!</f>
        <v>#REF!</v>
      </c>
      <c r="J49" s="39" t="e">
        <f>#REF!</f>
        <v>#REF!</v>
      </c>
      <c r="K49" s="40"/>
      <c r="L49" s="63">
        <v>0</v>
      </c>
      <c r="M49" s="45"/>
      <c r="N49" s="47">
        <f>Таблица13[[#This Row],[Промежуточные дивиденды на акцию, руб]]+Таблица13[[#This Row],[Дивиденды на акцию, руб.]]</f>
        <v>0</v>
      </c>
      <c r="O49" s="97">
        <v>406.05</v>
      </c>
      <c r="P49" s="74">
        <v>0</v>
      </c>
      <c r="R49"/>
      <c r="S49"/>
    </row>
    <row r="50" spans="1:19" x14ac:dyDescent="0.25">
      <c r="A50" s="8" t="s">
        <v>84</v>
      </c>
      <c r="B50" s="28" t="str">
        <f>Таблица1[[#This Row],[Название 
компании]]</f>
        <v xml:space="preserve">Московская Биржа </v>
      </c>
      <c r="C50" s="42" t="s">
        <v>83</v>
      </c>
      <c r="D50" s="42"/>
      <c r="E50" s="31">
        <f>Таблица1[[#This Row],[Дата закрытия реестра под ГОСА]]</f>
        <v>41771</v>
      </c>
      <c r="F50" s="31">
        <f>Таблица1[[#This Row],[Дата проведения ГОСА]]</f>
        <v>41816</v>
      </c>
      <c r="G50" s="31">
        <f>Таблица1[[#This Row],[Дата закрытия реестра под дивиденды (Dividend Record Date)]]</f>
        <v>41831</v>
      </c>
      <c r="H50" s="73" t="e">
        <f>#REF!</f>
        <v>#REF!</v>
      </c>
      <c r="I50" s="32" t="e">
        <f>#REF!</f>
        <v>#REF!</v>
      </c>
      <c r="J50" s="39" t="e">
        <f>#REF!</f>
        <v>#REF!</v>
      </c>
      <c r="K50" s="40"/>
      <c r="L50" s="63">
        <v>7.09</v>
      </c>
      <c r="M50" s="45"/>
      <c r="N50" s="47">
        <f>Таблица13[[#This Row],[Промежуточные дивиденды на акцию, руб]]+Таблица13[[#This Row],[Дивиденды на акцию, руб.]]</f>
        <v>7.09</v>
      </c>
      <c r="O50" s="97">
        <v>113</v>
      </c>
      <c r="P50" s="74">
        <v>6.2743362831858412E-2</v>
      </c>
      <c r="R50"/>
      <c r="S50"/>
    </row>
    <row r="51" spans="1:19" x14ac:dyDescent="0.25">
      <c r="A51" s="9" t="s">
        <v>86</v>
      </c>
      <c r="B51" s="28" t="str">
        <f>Таблица1[[#This Row],[Название 
компании]]</f>
        <v>Сургутнефтегаз (прив.)</v>
      </c>
      <c r="C51" s="42" t="s">
        <v>85</v>
      </c>
      <c r="D51" s="30"/>
      <c r="E51" s="31">
        <f>Таблица1[[#This Row],[Дата закрытия реестра под ГОСА]]</f>
        <v>41773</v>
      </c>
      <c r="F51" s="31">
        <f>Таблица1[[#This Row],[Дата проведения ГОСА]]</f>
        <v>41817</v>
      </c>
      <c r="G51" s="31">
        <f>Таблица1[[#This Row],[Дата закрытия реестра под дивиденды (Dividend Record Date)]]</f>
        <v>41836</v>
      </c>
      <c r="H51" s="73" t="e">
        <f>#REF!</f>
        <v>#REF!</v>
      </c>
      <c r="I51" s="32" t="e">
        <f>#REF!</f>
        <v>#REF!</v>
      </c>
      <c r="J51" s="39" t="e">
        <f>#REF!</f>
        <v>#REF!</v>
      </c>
      <c r="K51" s="40"/>
      <c r="L51" s="63">
        <v>0</v>
      </c>
      <c r="M51" s="48"/>
      <c r="N51" s="58">
        <f>Таблица13[[#This Row],[Промежуточные дивиденды на акцию, руб]]+Таблица13[[#This Row],[Дивиденды на акцию, руб.]]</f>
        <v>0</v>
      </c>
      <c r="O51" s="97">
        <v>6.82</v>
      </c>
      <c r="P51" s="74">
        <v>0</v>
      </c>
      <c r="R51"/>
      <c r="S51"/>
    </row>
    <row r="52" spans="1:19" x14ac:dyDescent="0.25">
      <c r="A52" s="8" t="s">
        <v>88</v>
      </c>
      <c r="B52" s="28" t="str">
        <f>Таблица1[[#This Row],[Название 
компании]]</f>
        <v xml:space="preserve">НОВАТЭК </v>
      </c>
      <c r="C52" s="42" t="s">
        <v>87</v>
      </c>
      <c r="D52" s="30" t="s">
        <v>135</v>
      </c>
      <c r="E52" s="31">
        <f>Таблица1[[#This Row],[Дата закрытия реестра под ГОСА]]</f>
        <v>41712</v>
      </c>
      <c r="F52" s="31">
        <f>Таблица1[[#This Row],[Дата проведения ГОСА]]</f>
        <v>41747</v>
      </c>
      <c r="G52" s="31">
        <f>Таблица1[[#This Row],[Дата закрытия реестра под дивиденды (Dividend Record Date)]]</f>
        <v>41758</v>
      </c>
      <c r="H52" s="73" t="e">
        <f>#REF!</f>
        <v>#REF!</v>
      </c>
      <c r="I52" s="32" t="e">
        <f>#REF!</f>
        <v>#REF!</v>
      </c>
      <c r="J52" s="39" t="e">
        <f>#REF!</f>
        <v>#REF!</v>
      </c>
      <c r="K52" s="40"/>
      <c r="L52" s="63">
        <v>0</v>
      </c>
      <c r="M52" s="45"/>
      <c r="N52" s="47">
        <f>Таблица13[[#This Row],[Промежуточные дивиденды на акцию, руб]]+Таблица13[[#This Row],[Дивиденды на акцию, руб.]]</f>
        <v>0</v>
      </c>
      <c r="O52" s="97">
        <v>1263</v>
      </c>
      <c r="P52" s="74">
        <v>0</v>
      </c>
      <c r="R52"/>
      <c r="S52"/>
    </row>
    <row r="53" spans="1:19" x14ac:dyDescent="0.25">
      <c r="A53" s="9" t="s">
        <v>90</v>
      </c>
      <c r="B53" s="28" t="str">
        <f>Таблица1[[#This Row],[Название 
компании]]</f>
        <v xml:space="preserve">МОЭСК </v>
      </c>
      <c r="C53" s="42" t="s">
        <v>89</v>
      </c>
      <c r="D53" s="59"/>
      <c r="E53" s="31">
        <f>Таблица1[[#This Row],[Дата закрытия реестра под ГОСА]]</f>
        <v>41771</v>
      </c>
      <c r="F53" s="31">
        <f>Таблица1[[#This Row],[Дата проведения ГОСА]]</f>
        <v>41814</v>
      </c>
      <c r="G53" s="65">
        <f>Таблица1[[#This Row],[Дата закрытия реестра под дивиденды (Dividend Record Date)]]</f>
        <v>41831</v>
      </c>
      <c r="H53" s="73" t="e">
        <f>#REF!</f>
        <v>#REF!</v>
      </c>
      <c r="I53" s="32" t="e">
        <f>#REF!</f>
        <v>#REF!</v>
      </c>
      <c r="J53" s="39" t="e">
        <f>#REF!</f>
        <v>#REF!</v>
      </c>
      <c r="K53" s="40"/>
      <c r="L53" s="64">
        <v>2.3363999999999999E-2</v>
      </c>
      <c r="M53" s="45"/>
      <c r="N53" s="47">
        <f>Таблица13[[#This Row],[Промежуточные дивиденды на акцию, руб]]+Таблица13[[#This Row],[Дивиденды на акцию, руб.]]</f>
        <v>2.3363999999999999E-2</v>
      </c>
      <c r="O53" s="97">
        <v>2.25</v>
      </c>
      <c r="P53" s="74">
        <v>1.0383999999999999E-2</v>
      </c>
      <c r="R53"/>
      <c r="S53"/>
    </row>
    <row r="54" spans="1:19" s="5" customFormat="1" x14ac:dyDescent="0.25">
      <c r="A54" s="10" t="s">
        <v>92</v>
      </c>
      <c r="B54" s="28" t="str">
        <f>Таблица1[[#This Row],[Название 
компании]]</f>
        <v>Мечел, ао</v>
      </c>
      <c r="C54" s="52" t="s">
        <v>91</v>
      </c>
      <c r="D54" s="52"/>
      <c r="E54" s="65">
        <f>Таблица1[[#This Row],[Дата закрытия реестра под ГОСА]]</f>
        <v>41771</v>
      </c>
      <c r="F54" s="65">
        <f>Таблица1[[#This Row],[Дата проведения ГОСА]]</f>
        <v>41820</v>
      </c>
      <c r="G54" s="31">
        <f>Таблица1[[#This Row],[Дата закрытия реестра под дивиденды (Dividend Record Date)]]</f>
        <v>41831</v>
      </c>
      <c r="H54" s="73" t="e">
        <f>#REF!</f>
        <v>#REF!</v>
      </c>
      <c r="I54" s="32" t="e">
        <f>#REF!</f>
        <v>#REF!</v>
      </c>
      <c r="J54" s="39" t="e">
        <f>#REF!</f>
        <v>#REF!</v>
      </c>
      <c r="K54" s="40"/>
      <c r="L54" s="35">
        <v>52.52</v>
      </c>
      <c r="M54" s="45"/>
      <c r="N54" s="47">
        <f>Таблица13[[#This Row],[Промежуточные дивиденды на акцию, руб]]+Таблица13[[#This Row],[Дивиденды на акцию, руб.]]</f>
        <v>52.52</v>
      </c>
      <c r="O54" s="97">
        <v>648</v>
      </c>
      <c r="P54" s="74">
        <v>8.104938271604939E-2</v>
      </c>
      <c r="R54"/>
      <c r="S54"/>
    </row>
    <row r="55" spans="1:19" x14ac:dyDescent="0.25">
      <c r="B55" s="28" t="str">
        <f>Таблица1[[#This Row],[Название 
компании]]</f>
        <v>Мечел, ап</v>
      </c>
      <c r="C55" s="52"/>
      <c r="D55" s="52"/>
      <c r="E55" s="65">
        <f>Таблица1[[#This Row],[Дата закрытия реестра под ГОСА]]</f>
        <v>41771</v>
      </c>
      <c r="F55" s="31">
        <f>Таблица1[[#This Row],[Дата проведения ГОСА]]</f>
        <v>41820</v>
      </c>
      <c r="G55" s="31">
        <f>Таблица1[[#This Row],[Дата закрытия реестра под дивиденды (Dividend Record Date)]]</f>
        <v>41831</v>
      </c>
      <c r="H55" s="73" t="e">
        <f>#REF!</f>
        <v>#REF!</v>
      </c>
      <c r="I55" s="55" t="e">
        <f>#REF!</f>
        <v>#REF!</v>
      </c>
      <c r="J55" s="55"/>
      <c r="K55" s="60"/>
      <c r="L55" s="35">
        <v>0.11</v>
      </c>
      <c r="M55" s="53"/>
      <c r="N55" s="55">
        <f>Таблица13[[#This Row],[Промежуточные дивиденды на акцию, руб]]+Таблица13[[#This Row],[Дивиденды на акцию, руб.]]</f>
        <v>0.11</v>
      </c>
      <c r="O55" s="97">
        <v>38.9</v>
      </c>
      <c r="P55" s="74">
        <v>2.8277634961439589E-3</v>
      </c>
      <c r="R55"/>
      <c r="S55"/>
    </row>
    <row r="56" spans="1:19" x14ac:dyDescent="0.25">
      <c r="A56" s="1"/>
      <c r="B56" s="28" t="e">
        <f>Таблица1[[#This Row],[Название 
компании]]</f>
        <v>#VALUE!</v>
      </c>
      <c r="C56" s="27"/>
      <c r="D56" s="27"/>
      <c r="E56" s="65" t="e">
        <f>Таблица1[[#This Row],[Дата закрытия реестра под ГОСА]]</f>
        <v>#VALUE!</v>
      </c>
      <c r="F56" s="31" t="e">
        <f>Таблица1[[#This Row],[Дата проведения ГОСА]]</f>
        <v>#VALUE!</v>
      </c>
      <c r="G56" s="31" t="e">
        <f>Таблица1[[#This Row],[Дата закрытия реестра под дивиденды (Dividend Record Date)]]</f>
        <v>#VALUE!</v>
      </c>
      <c r="H56" s="73" t="e">
        <f>#REF!</f>
        <v>#REF!</v>
      </c>
      <c r="I56" s="31" t="e">
        <f>#REF!</f>
        <v>#REF!</v>
      </c>
      <c r="J56" s="31" t="e">
        <f>#REF!</f>
        <v>#REF!</v>
      </c>
      <c r="K56" s="31"/>
      <c r="L56" s="63">
        <v>5.9749999999999998E-2</v>
      </c>
      <c r="M56" s="31"/>
      <c r="N56" s="73">
        <f>Таблица13[[#This Row],[Промежуточные дивиденды на акцию, руб]]+Таблица13[[#This Row],[Дивиденды на акцию, руб.]]</f>
        <v>5.9749999999999998E-2</v>
      </c>
      <c r="O56" s="97">
        <v>1.2198</v>
      </c>
      <c r="P56" s="74">
        <v>4.8983439908181665E-2</v>
      </c>
      <c r="R56"/>
      <c r="S56"/>
    </row>
    <row r="57" spans="1:19" x14ac:dyDescent="0.25">
      <c r="A57" s="1"/>
      <c r="B57" s="28" t="e">
        <f>Таблица1[[#This Row],[Название 
компании]]</f>
        <v>#VALUE!</v>
      </c>
      <c r="C57" s="27"/>
      <c r="D57" s="27"/>
      <c r="E57" s="65" t="e">
        <f>Таблица1[[#This Row],[Дата закрытия реестра под ГОСА]]</f>
        <v>#VALUE!</v>
      </c>
      <c r="F57" s="31" t="e">
        <f>Таблица1[[#This Row],[Дата проведения ГОСА]]</f>
        <v>#VALUE!</v>
      </c>
      <c r="G57" s="31" t="e">
        <f>Таблица1[[#This Row],[Дата закрытия реестра под дивиденды (Dividend Record Date)]]</f>
        <v>#VALUE!</v>
      </c>
      <c r="H57" s="73" t="e">
        <f>#REF!</f>
        <v>#REF!</v>
      </c>
      <c r="I57" s="31" t="e">
        <f>#REF!</f>
        <v>#REF!</v>
      </c>
      <c r="J57" s="31" t="e">
        <f>#REF!</f>
        <v>#REF!</v>
      </c>
      <c r="K57" s="31"/>
      <c r="L57" s="63">
        <v>2.25</v>
      </c>
      <c r="M57" s="31"/>
      <c r="N57" s="73">
        <f>Таблица13[[#This Row],[Промежуточные дивиденды на акцию, руб]]+Таблица13[[#This Row],[Дивиденды на акцию, руб.]]</f>
        <v>2.25</v>
      </c>
      <c r="O57" s="97">
        <v>28.72</v>
      </c>
      <c r="P57" s="74">
        <v>7.8342618384401111E-2</v>
      </c>
      <c r="R57"/>
      <c r="S57"/>
    </row>
    <row r="58" spans="1:19" x14ac:dyDescent="0.25">
      <c r="A58" s="1"/>
      <c r="B58" s="94" t="e">
        <f>Таблица1[[#This Row],[Название 
компании]]</f>
        <v>#VALUE!</v>
      </c>
      <c r="C58" s="27"/>
      <c r="D58" s="27"/>
      <c r="E58" s="65" t="e">
        <f>Таблица1[[#This Row],[Дата закрытия реестра под ГОСА]]</f>
        <v>#VALUE!</v>
      </c>
      <c r="F58" s="31" t="e">
        <f>Таблица1[[#This Row],[Дата проведения ГОСА]]</f>
        <v>#VALUE!</v>
      </c>
      <c r="G58" s="31" t="e">
        <f>Таблица1[[#This Row],[Дата закрытия реестра под дивиденды (Dividend Record Date)]]</f>
        <v>#VALUE!</v>
      </c>
      <c r="H58" s="73" t="e">
        <f>#REF!</f>
        <v>#REF!</v>
      </c>
      <c r="I58" s="53" t="e">
        <f>#REF!</f>
        <v>#REF!</v>
      </c>
      <c r="J58" s="95" t="e">
        <f>#REF!</f>
        <v>#REF!</v>
      </c>
      <c r="K58" s="46"/>
      <c r="L58" s="70">
        <v>0</v>
      </c>
      <c r="M58" s="95"/>
      <c r="N58" s="37">
        <f>Таблица13[[#This Row],[Промежуточные дивиденды на акцию, руб]]+Таблица13[[#This Row],[Дивиденды на акцию, руб.]]</f>
        <v>0</v>
      </c>
      <c r="O58" s="97">
        <v>50.3</v>
      </c>
      <c r="P58" s="74">
        <v>0</v>
      </c>
      <c r="R58"/>
      <c r="S58"/>
    </row>
    <row r="59" spans="1:19" ht="15" customHeight="1" x14ac:dyDescent="0.25">
      <c r="A59" s="4" t="s">
        <v>94</v>
      </c>
      <c r="B59" s="28" t="e">
        <f>Таблица1[[#This Row],[Название 
компании]]</f>
        <v>#VALUE!</v>
      </c>
      <c r="C59" s="66"/>
      <c r="D59" s="66"/>
      <c r="E59" s="65" t="e">
        <f>Таблица1[[#This Row],[Дата закрытия реестра под ГОСА]]</f>
        <v>#VALUE!</v>
      </c>
      <c r="F59" s="31" t="e">
        <f>Таблица1[[#This Row],[Дата проведения ГОСА]]</f>
        <v>#VALUE!</v>
      </c>
      <c r="G59" s="31" t="e">
        <f>Таблица1[[#This Row],[Дата закрытия реестра под дивиденды (Dividend Record Date)]]</f>
        <v>#VALUE!</v>
      </c>
      <c r="H59" s="73" t="e">
        <f>#REF!</f>
        <v>#REF!</v>
      </c>
      <c r="I59" s="67" t="e">
        <f>#REF!</f>
        <v>#REF!</v>
      </c>
      <c r="J59" s="68" t="e">
        <f>#REF!</f>
        <v>#REF!</v>
      </c>
      <c r="K59" s="69"/>
      <c r="L59" s="70">
        <v>0.05</v>
      </c>
      <c r="M59" s="68"/>
      <c r="N59" s="71">
        <f>Таблица13[[#This Row],[Промежуточные дивиденды на акцию, руб]]+Таблица13[[#This Row],[Дивиденды на акцию, руб.]]</f>
        <v>0.05</v>
      </c>
      <c r="O59" s="98">
        <v>24.5</v>
      </c>
      <c r="P59" s="74">
        <v>2.0408163265306124E-3</v>
      </c>
      <c r="R59"/>
      <c r="S59"/>
    </row>
    <row r="60" spans="1:19" ht="15" customHeight="1" x14ac:dyDescent="0.25">
      <c r="B60" s="85"/>
      <c r="C60" s="86"/>
      <c r="D60" s="86"/>
      <c r="E60" s="87"/>
      <c r="F60" s="88"/>
      <c r="G60" s="88"/>
      <c r="H60" s="88"/>
      <c r="I60" s="89"/>
      <c r="J60" s="90"/>
      <c r="K60" s="91"/>
      <c r="L60" s="92"/>
      <c r="M60" s="90"/>
      <c r="N60" s="91"/>
      <c r="O60" s="93"/>
      <c r="P60" s="72"/>
      <c r="S60"/>
    </row>
    <row r="61" spans="1:19" x14ac:dyDescent="0.25">
      <c r="A61" s="7" t="s">
        <v>101</v>
      </c>
      <c r="B61" s="312" t="s">
        <v>194</v>
      </c>
      <c r="C61" s="312"/>
      <c r="D61" s="312"/>
      <c r="E61" s="312"/>
    </row>
    <row r="62" spans="1:19" x14ac:dyDescent="0.25">
      <c r="B62" s="312" t="s">
        <v>195</v>
      </c>
      <c r="C62" s="312"/>
      <c r="D62" s="312"/>
      <c r="E62" s="312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1" t="s">
        <v>196</v>
      </c>
      <c r="E64" s="62" t="s">
        <v>197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Правила выплаты дивидендов</vt:lpstr>
      <vt:lpstr>Обозначения</vt:lpstr>
      <vt:lpstr>Дивиденды</vt:lpstr>
      <vt:lpstr>1 квартал 2015</vt:lpstr>
      <vt:lpstr>1 полугодие 2015</vt:lpstr>
      <vt:lpstr>9 месяцев 2015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Yalygin, Alexander</dc:creator>
  <cp:lastModifiedBy>Yakimuk, Ekaterina</cp:lastModifiedBy>
  <cp:lastPrinted>2015-12-01T13:00:21Z</cp:lastPrinted>
  <dcterms:created xsi:type="dcterms:W3CDTF">2014-03-25T07:02:09Z</dcterms:created>
  <dcterms:modified xsi:type="dcterms:W3CDTF">2015-12-01T14:50:46Z</dcterms:modified>
</cp:coreProperties>
</file>